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drawings/drawing13.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pivotCache/pivotCacheRecords1.xml" ContentType="application/vnd.openxmlformats-officedocument.spreadsheetml.pivotCacheRecords+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 yWindow="4695" windowWidth="21120" windowHeight="4755" tabRatio="905" activeTab="1"/>
  </bookViews>
  <sheets>
    <sheet name="Caratula 15 DICIEM 2015" sheetId="168" r:id="rId1"/>
    <sheet name="A-1 FAIS" sheetId="68" r:id="rId2"/>
    <sheet name="A-2 FISMAA" sheetId="120" state="hidden" r:id="rId3"/>
    <sheet name="A-3-FOPEDEM" sheetId="73" state="hidden" r:id="rId4"/>
    <sheet name="8-MATPR_MAT" sheetId="139" state="hidden" r:id="rId5"/>
    <sheet name="9-PUENVEHICU" sheetId="140" state="hidden" r:id="rId6"/>
    <sheet name="10-PRYTEC_SUP" sheetId="141" state="hidden" r:id="rId7"/>
    <sheet name="A-2 FOPADEM" sheetId="177" r:id="rId8"/>
    <sheet name="A-3 F CULTURA" sheetId="178" r:id="rId9"/>
    <sheet name="A-4 FID" sheetId="179" r:id="rId10"/>
    <sheet name="A-5 PDD" sheetId="180" r:id="rId11"/>
    <sheet name="A-6 FEFOM" sheetId="154" r:id="rId12"/>
    <sheet name="A-7 CREMATORIO" sheetId="181" r:id="rId13"/>
    <sheet name="A-8 OBRAS EN PROCESO" sheetId="174" r:id="rId14"/>
    <sheet name="RESUMEN GENERAL" sheetId="132" state="hidden" r:id="rId15"/>
    <sheet name="Hoja4" sheetId="147" state="hidden" r:id="rId16"/>
    <sheet name="Hoja2" sheetId="145" state="hidden" r:id="rId17"/>
    <sheet name="Hoja5" sheetId="148" state="hidden" r:id="rId18"/>
    <sheet name="Hoja3" sheetId="176" r:id="rId19"/>
  </sheets>
  <externalReferences>
    <externalReference r:id="rId20"/>
    <externalReference r:id="rId21"/>
    <externalReference r:id="rId22"/>
  </externalReferences>
  <definedNames>
    <definedName name="_xlnm._FilterDatabase" localSheetId="1" hidden="1">'A-1 FAIS'!$A$15:$F$15</definedName>
    <definedName name="_xlnm._FilterDatabase" localSheetId="2" hidden="1">'A-2 FISMAA'!$B$16:$K$58</definedName>
    <definedName name="_xlnm._FilterDatabase" localSheetId="13" hidden="1">'A-8 OBRAS EN PROCESO'!$B$15:$F$48</definedName>
    <definedName name="anexos" localSheetId="7">#REF!</definedName>
    <definedName name="anexos" localSheetId="8">#REF!</definedName>
    <definedName name="anexos" localSheetId="9">#REF!</definedName>
    <definedName name="anexos" localSheetId="10">#REF!</definedName>
    <definedName name="anexos" localSheetId="12">#REF!</definedName>
    <definedName name="anexos" localSheetId="13">#REF!</definedName>
    <definedName name="anexos">#REF!</definedName>
    <definedName name="_xlnm.Print_Area" localSheetId="6">'10-PRYTEC_SUP'!$E$17:$AE$39</definedName>
    <definedName name="_xlnm.Print_Area" localSheetId="4">'8-MATPR_MAT'!$E$17:$AE$39</definedName>
    <definedName name="_xlnm.Print_Area" localSheetId="5">'9-PUENVEHICU'!$E$17:$AE$39</definedName>
    <definedName name="_xlnm.Print_Area" localSheetId="1">'A-1 FAIS'!$A$16:$AB$63</definedName>
    <definedName name="_xlnm.Print_Area" localSheetId="2">'A-2 FISMAA'!$E$17:$AE$85</definedName>
    <definedName name="_xlnm.Print_Area" localSheetId="7">'A-2 FOPADEM'!$A$16:$AB$63</definedName>
    <definedName name="_xlnm.Print_Area" localSheetId="8">'A-3 F CULTURA'!$A$16:$AB$63</definedName>
    <definedName name="_xlnm.Print_Area" localSheetId="3">'A-3-FOPEDEM'!$E$17:$AE$49</definedName>
    <definedName name="_xlnm.Print_Area" localSheetId="9">'A-4 FID'!$A$16:$AB$62</definedName>
    <definedName name="_xlnm.Print_Area" localSheetId="10">'A-5 PDD'!$A$16:$AB$63</definedName>
    <definedName name="_xlnm.Print_Area" localSheetId="11">'A-6 FEFOM'!$A$16:$AB$63</definedName>
    <definedName name="_xlnm.Print_Area" localSheetId="12">'A-7 CREMATORIO'!$A$16:$AB$63</definedName>
    <definedName name="_xlnm.Print_Area" localSheetId="13">'A-8 OBRAS EN PROCESO'!$A$16:$AB$155</definedName>
    <definedName name="_xlnm.Print_Area" localSheetId="0">'Caratula 15 DICIEM 2015'!$B$1:$F$31</definedName>
    <definedName name="_xlnm.Print_Area" localSheetId="14">'RESUMEN GENERAL'!$A$1:$X$160</definedName>
    <definedName name="D">[1]Hoja1!$M$19:$M$52</definedName>
    <definedName name="JUNIO12" localSheetId="7">#REF!</definedName>
    <definedName name="JUNIO12" localSheetId="8">#REF!</definedName>
    <definedName name="JUNIO12" localSheetId="9">#REF!</definedName>
    <definedName name="JUNIO12" localSheetId="10">#REF!</definedName>
    <definedName name="JUNIO12" localSheetId="12">#REF!</definedName>
    <definedName name="JUNIO12" localSheetId="13">#REF!</definedName>
    <definedName name="JUNIO12">#REF!</definedName>
    <definedName name="T_GASTOS" localSheetId="7">#REF!</definedName>
    <definedName name="T_GASTOS" localSheetId="8">#REF!</definedName>
    <definedName name="T_GASTOS" localSheetId="9">#REF!</definedName>
    <definedName name="T_GASTOS" localSheetId="10">#REF!</definedName>
    <definedName name="T_GASTOS" localSheetId="12">#REF!</definedName>
    <definedName name="T_GASTOS" localSheetId="13">#REF!</definedName>
    <definedName name="T_GASTOS">#REF!</definedName>
    <definedName name="_xlnm.Print_Titles" localSheetId="6">'10-PRYTEC_SUP'!$1:$16</definedName>
    <definedName name="_xlnm.Print_Titles" localSheetId="4">'8-MATPR_MAT'!$1:$16</definedName>
    <definedName name="_xlnm.Print_Titles" localSheetId="5">'9-PUENVEHICU'!$1:$16</definedName>
    <definedName name="_xlnm.Print_Titles" localSheetId="1">'A-1 FAIS'!$1:$15</definedName>
    <definedName name="_xlnm.Print_Titles" localSheetId="2">'A-2 FISMAA'!$1:$16</definedName>
    <definedName name="_xlnm.Print_Titles" localSheetId="7">'A-2 FOPADEM'!$1:$15</definedName>
    <definedName name="_xlnm.Print_Titles" localSheetId="8">'A-3 F CULTURA'!$1:$15</definedName>
    <definedName name="_xlnm.Print_Titles" localSheetId="3">'A-3-FOPEDEM'!$1:$16</definedName>
    <definedName name="_xlnm.Print_Titles" localSheetId="9">'A-4 FID'!$1:$15</definedName>
    <definedName name="_xlnm.Print_Titles" localSheetId="10">'A-5 PDD'!$1:$15</definedName>
    <definedName name="_xlnm.Print_Titles" localSheetId="11">'A-6 FEFOM'!$1:$15</definedName>
    <definedName name="_xlnm.Print_Titles" localSheetId="12">'A-7 CREMATORIO'!$1:$15</definedName>
    <definedName name="_xlnm.Print_Titles" localSheetId="13">'A-8 OBRAS EN PROCESO'!$1:$15</definedName>
  </definedNames>
  <calcPr calcId="124519"/>
  <pivotCaches>
    <pivotCache cacheId="0" r:id="rId23"/>
  </pivotCaches>
</workbook>
</file>

<file path=xl/calcChain.xml><?xml version="1.0" encoding="utf-8"?>
<calcChain xmlns="http://schemas.openxmlformats.org/spreadsheetml/2006/main">
  <c r="AB51" i="68"/>
  <c r="AB53" s="1"/>
  <c r="AA51"/>
  <c r="AA53" s="1"/>
  <c r="Z51"/>
  <c r="Z53" s="1"/>
  <c r="Y51"/>
  <c r="Y53" s="1"/>
  <c r="X51"/>
  <c r="X53" s="1"/>
  <c r="R51"/>
  <c r="R53" s="1"/>
  <c r="Q51"/>
  <c r="Q53" s="1"/>
  <c r="P51"/>
  <c r="V25"/>
  <c r="V26"/>
  <c r="V27"/>
  <c r="V24"/>
  <c r="U22"/>
  <c r="U23"/>
  <c r="U21"/>
  <c r="T20"/>
  <c r="T19"/>
  <c r="T18"/>
  <c r="T51" l="1"/>
  <c r="T53" s="1"/>
  <c r="D27" i="168"/>
  <c r="Y143" i="174" l="1"/>
  <c r="Z143"/>
  <c r="AA143"/>
  <c r="AB143"/>
  <c r="X40"/>
  <c r="X143" s="1"/>
  <c r="Q86"/>
  <c r="R86" s="1"/>
  <c r="S86" s="1"/>
  <c r="Q47"/>
  <c r="P48"/>
  <c r="P21"/>
  <c r="T20"/>
  <c r="R47" l="1"/>
  <c r="U20"/>
  <c r="W20" s="1"/>
  <c r="S47"/>
  <c r="V20" l="1"/>
  <c r="V51" i="181"/>
  <c r="AB51"/>
  <c r="AA51"/>
  <c r="Z51"/>
  <c r="Y51"/>
  <c r="X51"/>
  <c r="W51"/>
  <c r="U51"/>
  <c r="T51"/>
  <c r="S51"/>
  <c r="R51"/>
  <c r="Q51"/>
  <c r="P51"/>
  <c r="Q58" i="174" l="1"/>
  <c r="Q57"/>
  <c r="Q56"/>
  <c r="Q55"/>
  <c r="Q54"/>
  <c r="R54" s="1"/>
  <c r="S54" s="1"/>
  <c r="Q53"/>
  <c r="Q52"/>
  <c r="Q51"/>
  <c r="Q123"/>
  <c r="Q83"/>
  <c r="Q138"/>
  <c r="Q136"/>
  <c r="Q135"/>
  <c r="Q134"/>
  <c r="Q133"/>
  <c r="Q132"/>
  <c r="Q131"/>
  <c r="Q130"/>
  <c r="R130" s="1"/>
  <c r="S130" s="1"/>
  <c r="Q129"/>
  <c r="Q128"/>
  <c r="Q127"/>
  <c r="Q126"/>
  <c r="Q125"/>
  <c r="Q124"/>
  <c r="Q91"/>
  <c r="Q90"/>
  <c r="Q137"/>
  <c r="Q122"/>
  <c r="Q121"/>
  <c r="Q120"/>
  <c r="R120" s="1"/>
  <c r="S120" s="1"/>
  <c r="Q119"/>
  <c r="Q106"/>
  <c r="Q105"/>
  <c r="Q100"/>
  <c r="Q99"/>
  <c r="Q96"/>
  <c r="Q84"/>
  <c r="Q68"/>
  <c r="Q139"/>
  <c r="Q117"/>
  <c r="Q116"/>
  <c r="R116" s="1"/>
  <c r="S116" s="1"/>
  <c r="Q115"/>
  <c r="Q114"/>
  <c r="Q113"/>
  <c r="Q112"/>
  <c r="Q111"/>
  <c r="Q110"/>
  <c r="Q109"/>
  <c r="Q108"/>
  <c r="R108" s="1"/>
  <c r="Q107"/>
  <c r="Q104"/>
  <c r="Q103"/>
  <c r="R103" s="1"/>
  <c r="S103" s="1"/>
  <c r="Q102"/>
  <c r="Q101"/>
  <c r="Q98"/>
  <c r="Q97"/>
  <c r="Q95"/>
  <c r="Q94"/>
  <c r="Q93"/>
  <c r="Q92"/>
  <c r="Q89"/>
  <c r="Q88"/>
  <c r="Q87"/>
  <c r="R87" s="1"/>
  <c r="S87" s="1"/>
  <c r="Q85"/>
  <c r="Q82"/>
  <c r="R82" s="1"/>
  <c r="S82" s="1"/>
  <c r="Q81"/>
  <c r="Q80"/>
  <c r="Q77"/>
  <c r="Q76"/>
  <c r="Q75"/>
  <c r="R75" s="1"/>
  <c r="S75" s="1"/>
  <c r="Q74"/>
  <c r="Q73"/>
  <c r="Q72"/>
  <c r="Q71"/>
  <c r="Q67"/>
  <c r="Q66"/>
  <c r="Q118"/>
  <c r="Q61"/>
  <c r="Q60"/>
  <c r="Q59"/>
  <c r="V41"/>
  <c r="V40"/>
  <c r="U37"/>
  <c r="T34"/>
  <c r="T33"/>
  <c r="T32"/>
  <c r="T31"/>
  <c r="T30"/>
  <c r="T29"/>
  <c r="T28"/>
  <c r="T27"/>
  <c r="T26"/>
  <c r="T23"/>
  <c r="T19"/>
  <c r="T18"/>
  <c r="S108" l="1"/>
  <c r="T143"/>
  <c r="Q143"/>
  <c r="U29"/>
  <c r="R74"/>
  <c r="S74" s="1"/>
  <c r="R110"/>
  <c r="S110" s="1"/>
  <c r="R122"/>
  <c r="S122" s="1"/>
  <c r="R134"/>
  <c r="S134" s="1"/>
  <c r="R123"/>
  <c r="S123" s="1"/>
  <c r="R61"/>
  <c r="S61" s="1"/>
  <c r="R71"/>
  <c r="S71" s="1"/>
  <c r="R94"/>
  <c r="S94" s="1"/>
  <c r="R111"/>
  <c r="S111" s="1"/>
  <c r="R131"/>
  <c r="S131" s="1"/>
  <c r="R52"/>
  <c r="S52" s="1"/>
  <c r="R55"/>
  <c r="S55" s="1"/>
  <c r="U27"/>
  <c r="U33"/>
  <c r="V33" s="1"/>
  <c r="R59"/>
  <c r="S59" s="1"/>
  <c r="R66"/>
  <c r="S66" s="1"/>
  <c r="R72"/>
  <c r="S72" s="1"/>
  <c r="R81"/>
  <c r="S81" s="1"/>
  <c r="R85"/>
  <c r="S85" s="1"/>
  <c r="R89"/>
  <c r="S89" s="1"/>
  <c r="R95"/>
  <c r="S95" s="1"/>
  <c r="R101"/>
  <c r="S101" s="1"/>
  <c r="R115"/>
  <c r="S115" s="1"/>
  <c r="R139"/>
  <c r="S139" s="1"/>
  <c r="R96"/>
  <c r="S96" s="1"/>
  <c r="R105"/>
  <c r="S105" s="1"/>
  <c r="R137"/>
  <c r="S137" s="1"/>
  <c r="R125"/>
  <c r="S125" s="1"/>
  <c r="R129"/>
  <c r="S129" s="1"/>
  <c r="R132"/>
  <c r="S132" s="1"/>
  <c r="R136"/>
  <c r="S136" s="1"/>
  <c r="R53"/>
  <c r="S53" s="1"/>
  <c r="R56"/>
  <c r="S56" s="1"/>
  <c r="U26"/>
  <c r="V26" s="1"/>
  <c r="U32"/>
  <c r="V32" s="1"/>
  <c r="R77"/>
  <c r="S77" s="1"/>
  <c r="R93"/>
  <c r="S93" s="1"/>
  <c r="R107"/>
  <c r="S107" s="1"/>
  <c r="R113"/>
  <c r="S113" s="1"/>
  <c r="R84"/>
  <c r="S84" s="1"/>
  <c r="R119"/>
  <c r="S119" s="1"/>
  <c r="R91"/>
  <c r="S91" s="1"/>
  <c r="R127"/>
  <c r="S127" s="1"/>
  <c r="R51"/>
  <c r="U18"/>
  <c r="R118"/>
  <c r="S118" s="1"/>
  <c r="R80"/>
  <c r="S80" s="1"/>
  <c r="R88"/>
  <c r="S88" s="1"/>
  <c r="R98"/>
  <c r="S98" s="1"/>
  <c r="R114"/>
  <c r="S114" s="1"/>
  <c r="R117"/>
  <c r="S117" s="1"/>
  <c r="R100"/>
  <c r="S100" s="1"/>
  <c r="R124"/>
  <c r="S124" s="1"/>
  <c r="R128"/>
  <c r="S128" s="1"/>
  <c r="R135"/>
  <c r="S135" s="1"/>
  <c r="R138"/>
  <c r="S138" s="1"/>
  <c r="R58"/>
  <c r="S58" s="1"/>
  <c r="U19"/>
  <c r="W19" s="1"/>
  <c r="U30"/>
  <c r="U23"/>
  <c r="W23" s="1"/>
  <c r="U28"/>
  <c r="U31"/>
  <c r="U34"/>
  <c r="R60"/>
  <c r="S60" s="1"/>
  <c r="R67"/>
  <c r="S67" s="1"/>
  <c r="R73"/>
  <c r="S73" s="1"/>
  <c r="R76"/>
  <c r="S76" s="1"/>
  <c r="R92"/>
  <c r="S92" s="1"/>
  <c r="R97"/>
  <c r="S97" s="1"/>
  <c r="R102"/>
  <c r="S102" s="1"/>
  <c r="R104"/>
  <c r="S104" s="1"/>
  <c r="R109"/>
  <c r="S109" s="1"/>
  <c r="R112"/>
  <c r="S112" s="1"/>
  <c r="R68"/>
  <c r="S68" s="1"/>
  <c r="R99"/>
  <c r="S99" s="1"/>
  <c r="R106"/>
  <c r="S106" s="1"/>
  <c r="R121"/>
  <c r="S121" s="1"/>
  <c r="R90"/>
  <c r="S90" s="1"/>
  <c r="R126"/>
  <c r="S126" s="1"/>
  <c r="R133"/>
  <c r="S133" s="1"/>
  <c r="R83"/>
  <c r="S83" s="1"/>
  <c r="R57"/>
  <c r="S57" s="1"/>
  <c r="P35"/>
  <c r="V31" l="1"/>
  <c r="W31"/>
  <c r="V23"/>
  <c r="V18"/>
  <c r="U143"/>
  <c r="V29"/>
  <c r="W29"/>
  <c r="V34"/>
  <c r="W34"/>
  <c r="V28"/>
  <c r="W28"/>
  <c r="V30"/>
  <c r="W30"/>
  <c r="S51"/>
  <c r="S143" s="1"/>
  <c r="R143"/>
  <c r="V27"/>
  <c r="W27"/>
  <c r="W33"/>
  <c r="W32"/>
  <c r="W18"/>
  <c r="V19"/>
  <c r="W26"/>
  <c r="AB51" i="154"/>
  <c r="AA51"/>
  <c r="Z51"/>
  <c r="Y51"/>
  <c r="X51"/>
  <c r="W51"/>
  <c r="V51"/>
  <c r="U51"/>
  <c r="T51"/>
  <c r="S51"/>
  <c r="R51"/>
  <c r="Q51"/>
  <c r="P51"/>
  <c r="W143" i="174" l="1"/>
  <c r="V143"/>
  <c r="AB51" i="180"/>
  <c r="AA51"/>
  <c r="Z51"/>
  <c r="Y51"/>
  <c r="X51"/>
  <c r="W51"/>
  <c r="V51"/>
  <c r="U51"/>
  <c r="S51"/>
  <c r="R51"/>
  <c r="Q51"/>
  <c r="T18"/>
  <c r="P51"/>
  <c r="E15" i="168" s="1"/>
  <c r="AB50" i="179"/>
  <c r="AA50"/>
  <c r="Z50"/>
  <c r="Y50"/>
  <c r="X50"/>
  <c r="W50"/>
  <c r="V50"/>
  <c r="U50"/>
  <c r="T50"/>
  <c r="S50"/>
  <c r="R50"/>
  <c r="Q50"/>
  <c r="P50"/>
  <c r="AB51" i="178"/>
  <c r="AA51"/>
  <c r="Z51"/>
  <c r="Y51"/>
  <c r="X51"/>
  <c r="W51"/>
  <c r="V51"/>
  <c r="U51"/>
  <c r="T51"/>
  <c r="S51"/>
  <c r="R51"/>
  <c r="Q51"/>
  <c r="P51"/>
  <c r="E13" i="168" s="1"/>
  <c r="AB51" i="177"/>
  <c r="AB53" s="1"/>
  <c r="AA51"/>
  <c r="AA53" s="1"/>
  <c r="Z51"/>
  <c r="Z53" s="1"/>
  <c r="Y51"/>
  <c r="Y53" s="1"/>
  <c r="X51"/>
  <c r="X53" s="1"/>
  <c r="W51"/>
  <c r="V51"/>
  <c r="U51"/>
  <c r="T51"/>
  <c r="T53" s="1"/>
  <c r="S51"/>
  <c r="R51"/>
  <c r="R53" s="1"/>
  <c r="Q51"/>
  <c r="Q53" s="1"/>
  <c r="P51"/>
  <c r="E12" i="168" s="1"/>
  <c r="E11"/>
  <c r="T51" i="180" l="1"/>
  <c r="E14" i="168"/>
  <c r="AA53" i="178"/>
  <c r="AA52" i="179" s="1"/>
  <c r="AA53" i="180" s="1"/>
  <c r="AA53" i="154" s="1"/>
  <c r="AA53" i="181" s="1"/>
  <c r="AA145" i="174" s="1"/>
  <c r="X53" i="178"/>
  <c r="X52" i="179" s="1"/>
  <c r="X53" i="180" s="1"/>
  <c r="X53" i="154" s="1"/>
  <c r="X53" i="181" s="1"/>
  <c r="X145" i="174" s="1"/>
  <c r="R53" i="178"/>
  <c r="R52" i="179" s="1"/>
  <c r="R53" i="180" s="1"/>
  <c r="R53" i="154" s="1"/>
  <c r="R53" i="181" s="1"/>
  <c r="R145" i="174" s="1"/>
  <c r="Z53" i="178"/>
  <c r="Z52" i="179" s="1"/>
  <c r="Z53" i="180" s="1"/>
  <c r="Z53" i="154" s="1"/>
  <c r="Z53" i="181" s="1"/>
  <c r="Z145" i="174" s="1"/>
  <c r="T53" i="178"/>
  <c r="T52" i="179" s="1"/>
  <c r="T53" i="180" s="1"/>
  <c r="T53" i="154" s="1"/>
  <c r="T53" i="181" s="1"/>
  <c r="T145" i="174" s="1"/>
  <c r="AB53" i="178"/>
  <c r="AB52" i="179" s="1"/>
  <c r="AB53" i="180" s="1"/>
  <c r="AB53" i="154" s="1"/>
  <c r="AB53" i="181" s="1"/>
  <c r="AB145" i="174" s="1"/>
  <c r="Y53" i="178"/>
  <c r="Y52" i="179" s="1"/>
  <c r="Y53" i="180" s="1"/>
  <c r="Y53" i="154" s="1"/>
  <c r="Y53" i="181" s="1"/>
  <c r="Y145" i="174" s="1"/>
  <c r="U28" i="68"/>
  <c r="S28"/>
  <c r="Q53" i="178" l="1"/>
  <c r="U51" i="68"/>
  <c r="U53" s="1"/>
  <c r="S51"/>
  <c r="S53" s="1"/>
  <c r="S53" i="177" s="1"/>
  <c r="V28" i="68"/>
  <c r="U53" i="177" l="1"/>
  <c r="U53" i="178" s="1"/>
  <c r="U52" i="179" s="1"/>
  <c r="U53" i="180" s="1"/>
  <c r="U53" i="154" s="1"/>
  <c r="U53" i="181" s="1"/>
  <c r="U145" i="174" s="1"/>
  <c r="Q52" i="179"/>
  <c r="Q53" i="180" s="1"/>
  <c r="V51" i="68"/>
  <c r="V53" s="1"/>
  <c r="V53" i="177" s="1"/>
  <c r="V53" i="178" s="1"/>
  <c r="V52" i="179" s="1"/>
  <c r="V53" i="180" s="1"/>
  <c r="V53" i="154" s="1"/>
  <c r="V53" i="181" s="1"/>
  <c r="V145" i="174" s="1"/>
  <c r="W28" i="68"/>
  <c r="W51" l="1"/>
  <c r="W53" s="1"/>
  <c r="W53" i="177" s="1"/>
  <c r="W53" i="178" s="1"/>
  <c r="W52" i="179" s="1"/>
  <c r="W53" i="180" s="1"/>
  <c r="W53" i="154" s="1"/>
  <c r="W53" i="181" s="1"/>
  <c r="W145" i="174" s="1"/>
  <c r="S53" i="178"/>
  <c r="Q53" i="154"/>
  <c r="D20" i="168"/>
  <c r="D16"/>
  <c r="P140" i="174"/>
  <c r="P78"/>
  <c r="P69"/>
  <c r="P62"/>
  <c r="P42"/>
  <c r="P38"/>
  <c r="P24"/>
  <c r="Q53" i="181" l="1"/>
  <c r="S52" i="179"/>
  <c r="S53" i="180" s="1"/>
  <c r="P143" i="174"/>
  <c r="E25" i="168" s="1"/>
  <c r="E27" s="1"/>
  <c r="P63" i="174"/>
  <c r="D29" i="168"/>
  <c r="P141" i="174"/>
  <c r="Q145" l="1"/>
  <c r="S53" i="154"/>
  <c r="E19" i="168"/>
  <c r="P53" i="68"/>
  <c r="P53" i="177" s="1"/>
  <c r="P53" i="178" s="1"/>
  <c r="P52" i="179" s="1"/>
  <c r="P53" i="180" s="1"/>
  <c r="P53" i="154" s="1"/>
  <c r="S53" i="181" l="1"/>
  <c r="P53"/>
  <c r="P145" i="174" s="1"/>
  <c r="E20" i="168"/>
  <c r="E16"/>
  <c r="S145" i="174" l="1"/>
  <c r="C19" i="148"/>
  <c r="C25"/>
  <c r="C23"/>
  <c r="C30"/>
  <c r="C45"/>
  <c r="C57"/>
  <c r="C61"/>
  <c r="C76"/>
  <c r="C143"/>
  <c r="C137"/>
  <c r="C135"/>
  <c r="C130"/>
  <c r="C125"/>
  <c r="C94"/>
  <c r="C116"/>
  <c r="C119"/>
  <c r="C110"/>
  <c r="C102"/>
  <c r="C99"/>
  <c r="C88"/>
  <c r="C85"/>
  <c r="C82"/>
  <c r="C71"/>
  <c r="C69"/>
  <c r="C65"/>
  <c r="C34"/>
  <c r="C40"/>
  <c r="C37"/>
  <c r="AF142"/>
  <c r="AF143" s="1"/>
  <c r="AE142"/>
  <c r="AE143" s="1"/>
  <c r="AC142"/>
  <c r="AC143" s="1"/>
  <c r="AB142"/>
  <c r="AB143" s="1"/>
  <c r="Z142"/>
  <c r="Z143" s="1"/>
  <c r="Y142"/>
  <c r="Y143" s="1"/>
  <c r="W142"/>
  <c r="W143" s="1"/>
  <c r="V142"/>
  <c r="V143" s="1"/>
  <c r="AF136"/>
  <c r="AF137" s="1"/>
  <c r="AE136"/>
  <c r="AE137" s="1"/>
  <c r="AC136"/>
  <c r="AC137" s="1"/>
  <c r="AB136"/>
  <c r="AB137" s="1"/>
  <c r="Z136"/>
  <c r="Z137" s="1"/>
  <c r="Y136"/>
  <c r="Y137" s="1"/>
  <c r="W136"/>
  <c r="W137" s="1"/>
  <c r="V136"/>
  <c r="V137" s="1"/>
  <c r="Y129"/>
  <c r="Y130" s="1"/>
  <c r="W129"/>
  <c r="W130" s="1"/>
  <c r="V129"/>
  <c r="V130" s="1"/>
  <c r="U129"/>
  <c r="U130" s="1"/>
  <c r="T129"/>
  <c r="T130" s="1"/>
  <c r="AF124"/>
  <c r="AF125" s="1"/>
  <c r="AE124"/>
  <c r="AE125" s="1"/>
  <c r="AD124"/>
  <c r="AD125" s="1"/>
  <c r="AC124"/>
  <c r="AC125" s="1"/>
  <c r="AB124"/>
  <c r="AB125" s="1"/>
  <c r="AA124"/>
  <c r="AA125" s="1"/>
  <c r="Z124"/>
  <c r="Z125" s="1"/>
  <c r="Y124"/>
  <c r="Y125" s="1"/>
  <c r="X124"/>
  <c r="X125" s="1"/>
  <c r="W124"/>
  <c r="W125" s="1"/>
  <c r="V124"/>
  <c r="V125" s="1"/>
  <c r="U124"/>
  <c r="U125" s="1"/>
  <c r="T124"/>
  <c r="T125" s="1"/>
  <c r="AE115"/>
  <c r="AE116" s="1"/>
  <c r="AD115"/>
  <c r="AD116" s="1"/>
  <c r="AC115"/>
  <c r="AC116" s="1"/>
  <c r="Y115"/>
  <c r="Y116" s="1"/>
  <c r="X115"/>
  <c r="X116" s="1"/>
  <c r="W115"/>
  <c r="W116" s="1"/>
  <c r="V115"/>
  <c r="V116" s="1"/>
  <c r="U115"/>
  <c r="U116" s="1"/>
  <c r="AF101"/>
  <c r="AD101"/>
  <c r="AC101"/>
  <c r="AA101"/>
  <c r="Z101"/>
  <c r="X101"/>
  <c r="W101"/>
  <c r="U101"/>
  <c r="AF100"/>
  <c r="AE100"/>
  <c r="AD100"/>
  <c r="AC100"/>
  <c r="AB100"/>
  <c r="AA100"/>
  <c r="Z100"/>
  <c r="Y100"/>
  <c r="X100"/>
  <c r="T100"/>
  <c r="AF98"/>
  <c r="AF99" s="1"/>
  <c r="AE98"/>
  <c r="AE99" s="1"/>
  <c r="AD98"/>
  <c r="AD99" s="1"/>
  <c r="AC98"/>
  <c r="AC99" s="1"/>
  <c r="AB98"/>
  <c r="AB99" s="1"/>
  <c r="AA98"/>
  <c r="AA99" s="1"/>
  <c r="Z98"/>
  <c r="Z99" s="1"/>
  <c r="Y98"/>
  <c r="Y99" s="1"/>
  <c r="X98"/>
  <c r="X99" s="1"/>
  <c r="W98"/>
  <c r="W99" s="1"/>
  <c r="V98"/>
  <c r="V99" s="1"/>
  <c r="U98"/>
  <c r="U99" s="1"/>
  <c r="T98"/>
  <c r="T99" s="1"/>
  <c r="AF93"/>
  <c r="AF94" s="1"/>
  <c r="AE93"/>
  <c r="AE94" s="1"/>
  <c r="AD93"/>
  <c r="AD94" s="1"/>
  <c r="AC93"/>
  <c r="AC94" s="1"/>
  <c r="AB93"/>
  <c r="AB94" s="1"/>
  <c r="AA93"/>
  <c r="AA94" s="1"/>
  <c r="Z93"/>
  <c r="Z94" s="1"/>
  <c r="Y93"/>
  <c r="Y94" s="1"/>
  <c r="X93"/>
  <c r="X94" s="1"/>
  <c r="W93"/>
  <c r="W94" s="1"/>
  <c r="V93"/>
  <c r="V94" s="1"/>
  <c r="U93"/>
  <c r="U94" s="1"/>
  <c r="T93"/>
  <c r="T94" s="1"/>
  <c r="AF86"/>
  <c r="AE86"/>
  <c r="AD86"/>
  <c r="AC86"/>
  <c r="AB86"/>
  <c r="AA86"/>
  <c r="Z86"/>
  <c r="Y86"/>
  <c r="V86"/>
  <c r="U86"/>
  <c r="T86"/>
  <c r="AF84"/>
  <c r="AE84"/>
  <c r="AD84"/>
  <c r="AC84"/>
  <c r="AB84"/>
  <c r="AA84"/>
  <c r="Z84"/>
  <c r="Y84"/>
  <c r="X84"/>
  <c r="W84"/>
  <c r="V84"/>
  <c r="U84"/>
  <c r="T84"/>
  <c r="AF83"/>
  <c r="AC83"/>
  <c r="Z83"/>
  <c r="W83"/>
  <c r="AE81"/>
  <c r="AD81"/>
  <c r="Y81"/>
  <c r="X81"/>
  <c r="V81"/>
  <c r="U81"/>
  <c r="AF87"/>
  <c r="AE87"/>
  <c r="AD87"/>
  <c r="AC87"/>
  <c r="AB87"/>
  <c r="AA87"/>
  <c r="Z87"/>
  <c r="Y87"/>
  <c r="X87"/>
  <c r="W87"/>
  <c r="V87"/>
  <c r="U87"/>
  <c r="T87"/>
  <c r="AF75"/>
  <c r="AF76" s="1"/>
  <c r="AE75"/>
  <c r="AE76" s="1"/>
  <c r="AD75"/>
  <c r="AD76" s="1"/>
  <c r="AC75"/>
  <c r="AC76" s="1"/>
  <c r="AB75"/>
  <c r="AB76" s="1"/>
  <c r="T75"/>
  <c r="T76" s="1"/>
  <c r="AD70"/>
  <c r="AD71" s="1"/>
  <c r="AB70"/>
  <c r="AB71" s="1"/>
  <c r="AA70"/>
  <c r="Y70"/>
  <c r="Y71" s="1"/>
  <c r="X70"/>
  <c r="X71" s="1"/>
  <c r="V70"/>
  <c r="V71" s="1"/>
  <c r="U70"/>
  <c r="U71" s="1"/>
  <c r="AF68"/>
  <c r="AE68"/>
  <c r="AD68"/>
  <c r="AC68"/>
  <c r="AB68"/>
  <c r="AA68"/>
  <c r="Z68"/>
  <c r="Y68"/>
  <c r="X68"/>
  <c r="V68"/>
  <c r="T68"/>
  <c r="AF66"/>
  <c r="AE66"/>
  <c r="AD66"/>
  <c r="W66"/>
  <c r="V66"/>
  <c r="U66"/>
  <c r="AE64"/>
  <c r="AE65" s="1"/>
  <c r="AD64"/>
  <c r="AD65" s="1"/>
  <c r="V64"/>
  <c r="V65" s="1"/>
  <c r="U64"/>
  <c r="U65" s="1"/>
  <c r="AF60"/>
  <c r="AF61" s="1"/>
  <c r="AE60"/>
  <c r="AE61" s="1"/>
  <c r="AD60"/>
  <c r="AD61" s="1"/>
  <c r="AC60"/>
  <c r="AC61" s="1"/>
  <c r="AB60"/>
  <c r="AB61" s="1"/>
  <c r="AA60"/>
  <c r="AA61" s="1"/>
  <c r="Z60"/>
  <c r="Z61" s="1"/>
  <c r="Y60"/>
  <c r="Y61" s="1"/>
  <c r="X60"/>
  <c r="X61" s="1"/>
  <c r="W60"/>
  <c r="W61" s="1"/>
  <c r="T60"/>
  <c r="T61" s="1"/>
  <c r="AF56"/>
  <c r="AF57" s="1"/>
  <c r="AE56"/>
  <c r="AE57" s="1"/>
  <c r="AD56"/>
  <c r="AD57" s="1"/>
  <c r="AC56"/>
  <c r="AC57" s="1"/>
  <c r="U56"/>
  <c r="U57" s="1"/>
  <c r="T56"/>
  <c r="T57" s="1"/>
  <c r="AF51"/>
  <c r="AE51"/>
  <c r="AD51"/>
  <c r="AA51"/>
  <c r="Y51"/>
  <c r="X51"/>
  <c r="W51"/>
  <c r="V51"/>
  <c r="U51"/>
  <c r="T51"/>
  <c r="AF50"/>
  <c r="AE50"/>
  <c r="AD50"/>
  <c r="AC50"/>
  <c r="AB50"/>
  <c r="AA50"/>
  <c r="Z50"/>
  <c r="Y50"/>
  <c r="X50"/>
  <c r="V50"/>
  <c r="U50"/>
  <c r="T50"/>
  <c r="AF49"/>
  <c r="AE49"/>
  <c r="AD49"/>
  <c r="AC49"/>
  <c r="AB49"/>
  <c r="AA49"/>
  <c r="Z49"/>
  <c r="Y49"/>
  <c r="X49"/>
  <c r="V49"/>
  <c r="U49"/>
  <c r="T49"/>
  <c r="AE44"/>
  <c r="AE45" s="1"/>
  <c r="AB44"/>
  <c r="AB45" s="1"/>
  <c r="Y44"/>
  <c r="Y45" s="1"/>
  <c r="W44"/>
  <c r="W45" s="1"/>
  <c r="V44"/>
  <c r="V45" s="1"/>
  <c r="U44"/>
  <c r="U45" s="1"/>
  <c r="T44"/>
  <c r="T45" s="1"/>
  <c r="AF39"/>
  <c r="AE39"/>
  <c r="AC39"/>
  <c r="AA39"/>
  <c r="Y39"/>
  <c r="W39"/>
  <c r="V39"/>
  <c r="U39"/>
  <c r="T39"/>
  <c r="AF36"/>
  <c r="AE36"/>
  <c r="AD36"/>
  <c r="AC36"/>
  <c r="AB36"/>
  <c r="Z36"/>
  <c r="X36"/>
  <c r="V36"/>
  <c r="U36"/>
  <c r="T36"/>
  <c r="AE38"/>
  <c r="AB38"/>
  <c r="Z38"/>
  <c r="Y38"/>
  <c r="X38"/>
  <c r="W38"/>
  <c r="V38"/>
  <c r="U38"/>
  <c r="AE35"/>
  <c r="AB35"/>
  <c r="Z35"/>
  <c r="Y35"/>
  <c r="X35"/>
  <c r="W35"/>
  <c r="V35"/>
  <c r="U35"/>
  <c r="AF33"/>
  <c r="AF34" s="1"/>
  <c r="AE33"/>
  <c r="AE34" s="1"/>
  <c r="AD33"/>
  <c r="AD34" s="1"/>
  <c r="AC33"/>
  <c r="AC34" s="1"/>
  <c r="AB33"/>
  <c r="AB34" s="1"/>
  <c r="AA33"/>
  <c r="AA34" s="1"/>
  <c r="Y33"/>
  <c r="Y34" s="1"/>
  <c r="W33"/>
  <c r="W34" s="1"/>
  <c r="V33"/>
  <c r="V34" s="1"/>
  <c r="U33"/>
  <c r="U34" s="1"/>
  <c r="AF29"/>
  <c r="AF30" s="1"/>
  <c r="AE29"/>
  <c r="AE30" s="1"/>
  <c r="Y29"/>
  <c r="Y30" s="1"/>
  <c r="X29"/>
  <c r="X30" s="1"/>
  <c r="W29"/>
  <c r="W30" s="1"/>
  <c r="V29"/>
  <c r="V30" s="1"/>
  <c r="U29"/>
  <c r="U30" s="1"/>
  <c r="X24"/>
  <c r="X25" s="1"/>
  <c r="W24"/>
  <c r="W25" s="1"/>
  <c r="V24"/>
  <c r="V25" s="1"/>
  <c r="U24"/>
  <c r="U25" s="1"/>
  <c r="AF22"/>
  <c r="AF23" s="1"/>
  <c r="X22"/>
  <c r="X23" s="1"/>
  <c r="W22"/>
  <c r="W23" s="1"/>
  <c r="V22"/>
  <c r="V23" s="1"/>
  <c r="U22"/>
  <c r="U23" s="1"/>
  <c r="AF115" l="1"/>
  <c r="AF116" s="1"/>
  <c r="AE70"/>
  <c r="AE71" s="1"/>
  <c r="U26"/>
  <c r="V26"/>
  <c r="W26"/>
  <c r="X26"/>
  <c r="AA102"/>
  <c r="AA103" s="1"/>
  <c r="T88"/>
  <c r="AB88"/>
  <c r="AF88"/>
  <c r="AC102"/>
  <c r="AC103" s="1"/>
  <c r="AF102"/>
  <c r="AF103" s="1"/>
  <c r="Z102"/>
  <c r="Z103" s="1"/>
  <c r="AD102"/>
  <c r="AD103" s="1"/>
  <c r="X102"/>
  <c r="X103" s="1"/>
  <c r="AD88"/>
  <c r="Z85"/>
  <c r="AA88"/>
  <c r="AE88"/>
  <c r="V88"/>
  <c r="Z88"/>
  <c r="AC85"/>
  <c r="W85"/>
  <c r="U88"/>
  <c r="Y88"/>
  <c r="AC88"/>
  <c r="V37"/>
  <c r="Z37"/>
  <c r="U40"/>
  <c r="Y40"/>
  <c r="AF85"/>
  <c r="AE37"/>
  <c r="V40"/>
  <c r="U52"/>
  <c r="Y52"/>
  <c r="X37"/>
  <c r="AB37"/>
  <c r="W40"/>
  <c r="AE40"/>
  <c r="V52"/>
  <c r="AD52"/>
  <c r="T52"/>
  <c r="X52"/>
  <c r="AF52"/>
  <c r="U37"/>
  <c r="AA52"/>
  <c r="AE52"/>
  <c r="AA71"/>
  <c r="AF18"/>
  <c r="AF19" s="1"/>
  <c r="AE18"/>
  <c r="AE19" s="1"/>
  <c r="AD18"/>
  <c r="AD19" s="1"/>
  <c r="AB18"/>
  <c r="AB19" s="1"/>
  <c r="AA18"/>
  <c r="AA19" s="1"/>
  <c r="Z18"/>
  <c r="Z19" s="1"/>
  <c r="Y18"/>
  <c r="Y19" s="1"/>
  <c r="X18"/>
  <c r="X19" s="1"/>
  <c r="W18"/>
  <c r="W19" s="1"/>
  <c r="V18"/>
  <c r="V19" s="1"/>
  <c r="U18"/>
  <c r="U19" s="1"/>
  <c r="T18"/>
  <c r="T19" s="1"/>
  <c r="F36" i="147"/>
  <c r="V41" i="148" l="1"/>
  <c r="AC18"/>
  <c r="AC19" s="1"/>
  <c r="AE41"/>
  <c r="U41"/>
  <c r="A3" i="145" l="1"/>
  <c r="A5" s="1"/>
  <c r="U100" i="148"/>
  <c r="U102" s="1"/>
  <c r="U103" s="1"/>
  <c r="W18" i="140"/>
  <c r="X86" i="148" s="1"/>
  <c r="X88" s="1"/>
  <c r="V18" i="140"/>
  <c r="W86" i="148" s="1"/>
  <c r="W88" s="1"/>
  <c r="U60"/>
  <c r="U61" s="1"/>
  <c r="W17" i="139"/>
  <c r="X56" i="148" s="1"/>
  <c r="X57" s="1"/>
  <c r="AA17" i="139"/>
  <c r="AB56" i="148" s="1"/>
  <c r="AB57" s="1"/>
  <c r="Z17" i="139"/>
  <c r="AA56" i="148" s="1"/>
  <c r="AA57" s="1"/>
  <c r="Y17" i="139"/>
  <c r="Z56" i="148" s="1"/>
  <c r="Z57" s="1"/>
  <c r="X17" i="139"/>
  <c r="Y56" i="148" s="1"/>
  <c r="Y57" s="1"/>
  <c r="V17" i="139"/>
  <c r="W56" i="148" s="1"/>
  <c r="W57" s="1"/>
  <c r="U17" i="139"/>
  <c r="V56" i="148" s="1"/>
  <c r="V57" s="1"/>
  <c r="AB17" i="140"/>
  <c r="AC51" i="148" s="1"/>
  <c r="AC52" s="1"/>
  <c r="AA17" i="140"/>
  <c r="AB51" i="148" s="1"/>
  <c r="AB52" s="1"/>
  <c r="Y17" i="140"/>
  <c r="Z51" i="148" s="1"/>
  <c r="Z52" s="1"/>
  <c r="W50"/>
  <c r="W49"/>
  <c r="X129"/>
  <c r="X130" s="1"/>
  <c r="AD129"/>
  <c r="AD130" s="1"/>
  <c r="AC129"/>
  <c r="AC130" s="1"/>
  <c r="AA129"/>
  <c r="AA130" s="1"/>
  <c r="Z129"/>
  <c r="Z130" s="1"/>
  <c r="X17" i="73"/>
  <c r="Y36" i="148" s="1"/>
  <c r="Y37" s="1"/>
  <c r="Y41" s="1"/>
  <c r="V17" i="73"/>
  <c r="W36" i="148" s="1"/>
  <c r="W37" s="1"/>
  <c r="W41" s="1"/>
  <c r="AC56" i="120"/>
  <c r="AD35" i="148" s="1"/>
  <c r="AD37" s="1"/>
  <c r="AF18" i="120"/>
  <c r="M18" i="140"/>
  <c r="Z39" i="148" l="1"/>
  <c r="Z40" s="1"/>
  <c r="AE56" i="120"/>
  <c r="AF35" i="148" s="1"/>
  <c r="AF37" s="1"/>
  <c r="Z17" i="73"/>
  <c r="AA36" i="148" s="1"/>
  <c r="X39"/>
  <c r="X40" s="1"/>
  <c r="AF56" i="120"/>
  <c r="AG56" s="1"/>
  <c r="AF17" i="73"/>
  <c r="AG17" s="1"/>
  <c r="AB39" i="148"/>
  <c r="AB40" s="1"/>
  <c r="AB41" s="1"/>
  <c r="AB129"/>
  <c r="AB130" s="1"/>
  <c r="AE129"/>
  <c r="AE130" s="1"/>
  <c r="AD44"/>
  <c r="AD45" s="1"/>
  <c r="AA44"/>
  <c r="AA45" s="1"/>
  <c r="AC44"/>
  <c r="AC45" s="1"/>
  <c r="X44"/>
  <c r="X45" s="1"/>
  <c r="W52"/>
  <c r="AF129"/>
  <c r="AF130" s="1"/>
  <c r="Y75"/>
  <c r="Y76" s="1"/>
  <c r="V60"/>
  <c r="V61" s="1"/>
  <c r="X75"/>
  <c r="X76" s="1"/>
  <c r="V100"/>
  <c r="U68"/>
  <c r="V75"/>
  <c r="V76" s="1"/>
  <c r="Z75"/>
  <c r="Z76" s="1"/>
  <c r="U75"/>
  <c r="U76" s="1"/>
  <c r="AD39" l="1"/>
  <c r="AF44"/>
  <c r="AF45" s="1"/>
  <c r="Z44"/>
  <c r="Z45" s="1"/>
  <c r="W75"/>
  <c r="W76" s="1"/>
  <c r="W68"/>
  <c r="W100"/>
  <c r="W102" s="1"/>
  <c r="W103" s="1"/>
  <c r="AA75"/>
  <c r="AA76" s="1"/>
  <c r="R18" i="140" l="1"/>
  <c r="AE38" i="141" l="1"/>
  <c r="AD38"/>
  <c r="AC38"/>
  <c r="AE27"/>
  <c r="AD27"/>
  <c r="AC27"/>
  <c r="AB27"/>
  <c r="AA27"/>
  <c r="Z27"/>
  <c r="Y27"/>
  <c r="X27"/>
  <c r="W27"/>
  <c r="V27"/>
  <c r="U27"/>
  <c r="T27"/>
  <c r="S27"/>
  <c r="R17"/>
  <c r="AE38" i="140"/>
  <c r="AD38"/>
  <c r="AC38"/>
  <c r="AE38" i="139"/>
  <c r="AD38"/>
  <c r="AC38"/>
  <c r="AE48" i="73"/>
  <c r="AD48"/>
  <c r="AC48"/>
  <c r="AE84" i="120"/>
  <c r="AD84"/>
  <c r="AC84"/>
  <c r="AE27" i="140"/>
  <c r="AD27"/>
  <c r="AC27"/>
  <c r="AB27"/>
  <c r="AA27"/>
  <c r="Z27"/>
  <c r="Y27"/>
  <c r="X27"/>
  <c r="W27"/>
  <c r="V27"/>
  <c r="U27"/>
  <c r="T27"/>
  <c r="S27"/>
  <c r="R17"/>
  <c r="AE27" i="139"/>
  <c r="AD27"/>
  <c r="AC27"/>
  <c r="AB27"/>
  <c r="AA27"/>
  <c r="Z27"/>
  <c r="Y27"/>
  <c r="X27"/>
  <c r="W27"/>
  <c r="V27"/>
  <c r="U27"/>
  <c r="T27"/>
  <c r="S27"/>
  <c r="R17"/>
  <c r="O17" i="73"/>
  <c r="M17"/>
  <c r="R17"/>
  <c r="I18" i="140" l="1"/>
  <c r="E18"/>
  <c r="G18"/>
  <c r="B18"/>
  <c r="J18"/>
  <c r="F18"/>
  <c r="K18"/>
  <c r="H18"/>
  <c r="H17" i="141"/>
  <c r="J17" i="73"/>
  <c r="G17" i="139"/>
  <c r="K17" i="140"/>
  <c r="F17" i="73"/>
  <c r="E14" i="140"/>
  <c r="B17" i="139"/>
  <c r="J17" i="140"/>
  <c r="K17" i="139"/>
  <c r="G17" i="140"/>
  <c r="B17" i="141"/>
  <c r="I17" i="73"/>
  <c r="E14"/>
  <c r="E17" i="141"/>
  <c r="G17" i="73"/>
  <c r="H17" i="139"/>
  <c r="F17" i="140"/>
  <c r="I17" i="141"/>
  <c r="J56" i="120"/>
  <c r="F56"/>
  <c r="J55"/>
  <c r="F55"/>
  <c r="J54"/>
  <c r="F54"/>
  <c r="J53"/>
  <c r="F53"/>
  <c r="J50"/>
  <c r="F50"/>
  <c r="J49"/>
  <c r="F49"/>
  <c r="J48"/>
  <c r="F48"/>
  <c r="J45"/>
  <c r="F45"/>
  <c r="J44"/>
  <c r="F44"/>
  <c r="J43"/>
  <c r="F43"/>
  <c r="J40"/>
  <c r="F40"/>
  <c r="J39"/>
  <c r="F39"/>
  <c r="J38"/>
  <c r="F38"/>
  <c r="J37"/>
  <c r="F37"/>
  <c r="J36"/>
  <c r="F36"/>
  <c r="J35"/>
  <c r="F35"/>
  <c r="J34"/>
  <c r="F34"/>
  <c r="J33"/>
  <c r="F33"/>
  <c r="J32"/>
  <c r="F32"/>
  <c r="J31"/>
  <c r="F31"/>
  <c r="J30"/>
  <c r="F30"/>
  <c r="J29"/>
  <c r="F29"/>
  <c r="J28"/>
  <c r="F28"/>
  <c r="J27"/>
  <c r="F27"/>
  <c r="J26"/>
  <c r="F26"/>
  <c r="J25"/>
  <c r="F25"/>
  <c r="J24"/>
  <c r="F24"/>
  <c r="J23"/>
  <c r="F23"/>
  <c r="J22"/>
  <c r="F22"/>
  <c r="J21"/>
  <c r="F21"/>
  <c r="J20"/>
  <c r="F20"/>
  <c r="J19"/>
  <c r="F19"/>
  <c r="H56"/>
  <c r="H55"/>
  <c r="H54"/>
  <c r="H53"/>
  <c r="H50"/>
  <c r="H49"/>
  <c r="H48"/>
  <c r="H45"/>
  <c r="H44"/>
  <c r="H43"/>
  <c r="H40"/>
  <c r="H39"/>
  <c r="H38"/>
  <c r="H37"/>
  <c r="H36"/>
  <c r="H35"/>
  <c r="H34"/>
  <c r="H33"/>
  <c r="H32"/>
  <c r="H31"/>
  <c r="H30"/>
  <c r="H29"/>
  <c r="H28"/>
  <c r="H27"/>
  <c r="H26"/>
  <c r="H25"/>
  <c r="H24"/>
  <c r="B24"/>
  <c r="B23"/>
  <c r="B22"/>
  <c r="B21"/>
  <c r="B20"/>
  <c r="B19"/>
  <c r="E56"/>
  <c r="E55"/>
  <c r="E54"/>
  <c r="E53"/>
  <c r="E50"/>
  <c r="E49"/>
  <c r="E48"/>
  <c r="E45"/>
  <c r="E44"/>
  <c r="E43"/>
  <c r="E40"/>
  <c r="E39"/>
  <c r="E38"/>
  <c r="E37"/>
  <c r="E36"/>
  <c r="E35"/>
  <c r="E34"/>
  <c r="E33"/>
  <c r="E32"/>
  <c r="E31"/>
  <c r="E30"/>
  <c r="E29"/>
  <c r="E28"/>
  <c r="E27"/>
  <c r="E26"/>
  <c r="E25"/>
  <c r="E24"/>
  <c r="E23"/>
  <c r="E22"/>
  <c r="E21"/>
  <c r="E20"/>
  <c r="E19"/>
  <c r="K56"/>
  <c r="G56"/>
  <c r="K55"/>
  <c r="G55"/>
  <c r="K54"/>
  <c r="G54"/>
  <c r="K53"/>
  <c r="G53"/>
  <c r="K50"/>
  <c r="G50"/>
  <c r="K49"/>
  <c r="G49"/>
  <c r="K48"/>
  <c r="G48"/>
  <c r="K45"/>
  <c r="G45"/>
  <c r="K44"/>
  <c r="G44"/>
  <c r="K43"/>
  <c r="G43"/>
  <c r="K40"/>
  <c r="G40"/>
  <c r="K39"/>
  <c r="G39"/>
  <c r="K38"/>
  <c r="G38"/>
  <c r="K37"/>
  <c r="G37"/>
  <c r="K36"/>
  <c r="G36"/>
  <c r="K35"/>
  <c r="G35"/>
  <c r="K34"/>
  <c r="G34"/>
  <c r="K33"/>
  <c r="G33"/>
  <c r="K32"/>
  <c r="G32"/>
  <c r="K31"/>
  <c r="G31"/>
  <c r="K30"/>
  <c r="G30"/>
  <c r="K29"/>
  <c r="G29"/>
  <c r="K28"/>
  <c r="G28"/>
  <c r="K27"/>
  <c r="G27"/>
  <c r="K26"/>
  <c r="G26"/>
  <c r="K25"/>
  <c r="G25"/>
  <c r="K24"/>
  <c r="G24"/>
  <c r="K23"/>
  <c r="G23"/>
  <c r="K22"/>
  <c r="G22"/>
  <c r="K21"/>
  <c r="G21"/>
  <c r="K20"/>
  <c r="G20"/>
  <c r="K19"/>
  <c r="G19"/>
  <c r="B56"/>
  <c r="B55"/>
  <c r="B54"/>
  <c r="B53"/>
  <c r="B50"/>
  <c r="B49"/>
  <c r="B48"/>
  <c r="B45"/>
  <c r="B44"/>
  <c r="B43"/>
  <c r="B40"/>
  <c r="B39"/>
  <c r="B38"/>
  <c r="B37"/>
  <c r="B36"/>
  <c r="B35"/>
  <c r="B34"/>
  <c r="B33"/>
  <c r="B32"/>
  <c r="B31"/>
  <c r="B30"/>
  <c r="B29"/>
  <c r="B28"/>
  <c r="B27"/>
  <c r="B26"/>
  <c r="B25"/>
  <c r="H23"/>
  <c r="H22"/>
  <c r="H21"/>
  <c r="H20"/>
  <c r="H19"/>
  <c r="E14"/>
  <c r="I56"/>
  <c r="I55"/>
  <c r="I54"/>
  <c r="I53"/>
  <c r="I50"/>
  <c r="I49"/>
  <c r="I48"/>
  <c r="I45"/>
  <c r="I44"/>
  <c r="I43"/>
  <c r="I40"/>
  <c r="I39"/>
  <c r="I38"/>
  <c r="I37"/>
  <c r="I36"/>
  <c r="I35"/>
  <c r="I34"/>
  <c r="I33"/>
  <c r="I32"/>
  <c r="I31"/>
  <c r="I30"/>
  <c r="I29"/>
  <c r="I28"/>
  <c r="I27"/>
  <c r="I26"/>
  <c r="I25"/>
  <c r="I24"/>
  <c r="I23"/>
  <c r="I22"/>
  <c r="I21"/>
  <c r="I20"/>
  <c r="I19"/>
  <c r="I18"/>
  <c r="E18"/>
  <c r="F18"/>
  <c r="K18"/>
  <c r="G18"/>
  <c r="H18"/>
  <c r="J18"/>
  <c r="B18"/>
  <c r="B17" i="73"/>
  <c r="H17"/>
  <c r="K17"/>
  <c r="E17" i="139"/>
  <c r="I17"/>
  <c r="B17" i="140"/>
  <c r="H17"/>
  <c r="F17" i="141"/>
  <c r="J17"/>
  <c r="E17" i="73"/>
  <c r="F17" i="139"/>
  <c r="J17"/>
  <c r="E14"/>
  <c r="E17" i="140"/>
  <c r="I17"/>
  <c r="E14" i="141"/>
  <c r="G17"/>
  <c r="K17"/>
  <c r="B84" i="120" l="1"/>
  <c r="R56"/>
  <c r="S19"/>
  <c r="S20"/>
  <c r="S21"/>
  <c r="S22"/>
  <c r="S23"/>
  <c r="S24"/>
  <c r="S25"/>
  <c r="S26"/>
  <c r="S27"/>
  <c r="S28"/>
  <c r="S29"/>
  <c r="S30"/>
  <c r="S31"/>
  <c r="S32"/>
  <c r="S33"/>
  <c r="S34"/>
  <c r="S35"/>
  <c r="S36"/>
  <c r="S37"/>
  <c r="S38"/>
  <c r="S39"/>
  <c r="S40"/>
  <c r="S43"/>
  <c r="S44"/>
  <c r="S45"/>
  <c r="S48"/>
  <c r="S49"/>
  <c r="S50"/>
  <c r="S53"/>
  <c r="T35" i="148" s="1"/>
  <c r="T37" s="1"/>
  <c r="S54" i="120"/>
  <c r="S55"/>
  <c r="S18"/>
  <c r="T29" i="148" l="1"/>
  <c r="T30" s="1"/>
  <c r="T22"/>
  <c r="T23" s="1"/>
  <c r="T38"/>
  <c r="T40" s="1"/>
  <c r="T33"/>
  <c r="T34" s="1"/>
  <c r="T24"/>
  <c r="T25" s="1"/>
  <c r="R55" i="120"/>
  <c r="AC55"/>
  <c r="R49"/>
  <c r="W49"/>
  <c r="Y49" s="1"/>
  <c r="AF49" s="1"/>
  <c r="AG49" s="1"/>
  <c r="R43"/>
  <c r="Y43"/>
  <c r="Y37"/>
  <c r="R50"/>
  <c r="W50"/>
  <c r="Y50" s="1"/>
  <c r="AF50" s="1"/>
  <c r="AG50" s="1"/>
  <c r="R44"/>
  <c r="Z44"/>
  <c r="AA29" i="148" s="1"/>
  <c r="AA30" s="1"/>
  <c r="Z26" i="120"/>
  <c r="R53"/>
  <c r="Z53"/>
  <c r="R45"/>
  <c r="AA45"/>
  <c r="AC45" s="1"/>
  <c r="AD29" i="148" s="1"/>
  <c r="AD30" s="1"/>
  <c r="AA39" i="120"/>
  <c r="AC39" s="1"/>
  <c r="R54"/>
  <c r="Z54"/>
  <c r="R48"/>
  <c r="W48"/>
  <c r="R38"/>
  <c r="Z38"/>
  <c r="R30"/>
  <c r="X30"/>
  <c r="Z30" s="1"/>
  <c r="R39"/>
  <c r="R35"/>
  <c r="AC35"/>
  <c r="R31"/>
  <c r="Y31"/>
  <c r="R27"/>
  <c r="AA27"/>
  <c r="R37"/>
  <c r="R33"/>
  <c r="AA33"/>
  <c r="R29"/>
  <c r="AC29"/>
  <c r="R25"/>
  <c r="Y25"/>
  <c r="R34"/>
  <c r="AB34"/>
  <c r="R40"/>
  <c r="AB40"/>
  <c r="R36"/>
  <c r="X36"/>
  <c r="R32"/>
  <c r="Z32"/>
  <c r="R28"/>
  <c r="AB28"/>
  <c r="AD28" s="1"/>
  <c r="X24"/>
  <c r="R21"/>
  <c r="Z21"/>
  <c r="AB21" s="1"/>
  <c r="R18"/>
  <c r="AG18"/>
  <c r="R26"/>
  <c r="R22"/>
  <c r="AA22"/>
  <c r="AC22" s="1"/>
  <c r="R23"/>
  <c r="AB23"/>
  <c r="AD23" s="1"/>
  <c r="R19"/>
  <c r="X19"/>
  <c r="R24"/>
  <c r="R20"/>
  <c r="Y20"/>
  <c r="Z22" i="148" s="1"/>
  <c r="Z23" s="1"/>
  <c r="S41" i="120"/>
  <c r="S57"/>
  <c r="S51"/>
  <c r="R51" s="1"/>
  <c r="S46"/>
  <c r="R46" s="1"/>
  <c r="T41" i="148" l="1"/>
  <c r="T26"/>
  <c r="Z24"/>
  <c r="Z25" s="1"/>
  <c r="Z26" s="1"/>
  <c r="X33"/>
  <c r="X34" s="1"/>
  <c r="X41" s="1"/>
  <c r="Y24"/>
  <c r="Y25" s="1"/>
  <c r="Z19" i="120"/>
  <c r="Y22" i="148"/>
  <c r="Y23" s="1"/>
  <c r="AF21" i="120"/>
  <c r="AG21" s="1"/>
  <c r="AC22" i="148"/>
  <c r="AC23" s="1"/>
  <c r="AB53" i="120"/>
  <c r="AC35" i="148" s="1"/>
  <c r="AC37" s="1"/>
  <c r="AA35"/>
  <c r="AA37" s="1"/>
  <c r="Y48" i="120"/>
  <c r="AB44"/>
  <c r="AF22"/>
  <c r="AG22" s="1"/>
  <c r="AD22" i="148"/>
  <c r="AD23" s="1"/>
  <c r="AB54" i="120"/>
  <c r="AA38" i="148"/>
  <c r="AA40" s="1"/>
  <c r="AF23" i="120"/>
  <c r="AG23" s="1"/>
  <c r="AE22" i="148"/>
  <c r="AE23" s="1"/>
  <c r="AA43" i="120"/>
  <c r="Z29" i="148"/>
  <c r="Z30" s="1"/>
  <c r="AE55" i="120"/>
  <c r="AD38" i="148"/>
  <c r="AD40" s="1"/>
  <c r="AD41" s="1"/>
  <c r="Z36" i="120"/>
  <c r="AF36" s="1"/>
  <c r="AG36" s="1"/>
  <c r="AD34"/>
  <c r="AF34" s="1"/>
  <c r="AG34" s="1"/>
  <c r="AE29"/>
  <c r="AA31"/>
  <c r="AF31" s="1"/>
  <c r="AG31" s="1"/>
  <c r="AB38"/>
  <c r="AF38" s="1"/>
  <c r="AG38" s="1"/>
  <c r="AF28"/>
  <c r="AG28" s="1"/>
  <c r="AC27"/>
  <c r="AE35"/>
  <c r="AF35" s="1"/>
  <c r="AG35" s="1"/>
  <c r="Z24"/>
  <c r="AB32"/>
  <c r="AF32" s="1"/>
  <c r="AG32" s="1"/>
  <c r="AD40"/>
  <c r="AF40" s="1"/>
  <c r="AG40" s="1"/>
  <c r="AA25"/>
  <c r="AC33"/>
  <c r="AF33" s="1"/>
  <c r="AG33" s="1"/>
  <c r="AF30"/>
  <c r="AG30" s="1"/>
  <c r="AF39"/>
  <c r="AG39" s="1"/>
  <c r="AF45"/>
  <c r="AG45" s="1"/>
  <c r="AB26"/>
  <c r="AA37"/>
  <c r="AF37" s="1"/>
  <c r="AG37" s="1"/>
  <c r="AA20"/>
  <c r="S73"/>
  <c r="Q53" i="132"/>
  <c r="Y26" i="148" l="1"/>
  <c r="AF53" i="120"/>
  <c r="AG53" s="1"/>
  <c r="AA41" i="148"/>
  <c r="AF27" i="120"/>
  <c r="AG27" s="1"/>
  <c r="AD24" i="148"/>
  <c r="AD25" s="1"/>
  <c r="AD26" s="1"/>
  <c r="AF29" i="120"/>
  <c r="AG29" s="1"/>
  <c r="AF24" i="148"/>
  <c r="AF25" s="1"/>
  <c r="AF26" s="1"/>
  <c r="AF20" i="120"/>
  <c r="AG20" s="1"/>
  <c r="AB22" i="148"/>
  <c r="AB23" s="1"/>
  <c r="AF25" i="120"/>
  <c r="AG25" s="1"/>
  <c r="AB24" i="148"/>
  <c r="AB25" s="1"/>
  <c r="AF43" i="120"/>
  <c r="AG43" s="1"/>
  <c r="AB29" i="148"/>
  <c r="AB30" s="1"/>
  <c r="AF54" i="120"/>
  <c r="AG54" s="1"/>
  <c r="AC38" i="148"/>
  <c r="AC40" s="1"/>
  <c r="AC41" s="1"/>
  <c r="AF48" i="120"/>
  <c r="AG48" s="1"/>
  <c r="Z33" i="148"/>
  <c r="Z34" s="1"/>
  <c r="Z41" s="1"/>
  <c r="AE24"/>
  <c r="AE25" s="1"/>
  <c r="AE26" s="1"/>
  <c r="AF24" i="120"/>
  <c r="AG24" s="1"/>
  <c r="AA24" i="148"/>
  <c r="AA25" s="1"/>
  <c r="AF44" i="120"/>
  <c r="AG44" s="1"/>
  <c r="AC29" i="148"/>
  <c r="AC30" s="1"/>
  <c r="AF26" i="120"/>
  <c r="AG26" s="1"/>
  <c r="AC24" i="148"/>
  <c r="AC25" s="1"/>
  <c r="AC26" s="1"/>
  <c r="AF55" i="120"/>
  <c r="AG55" s="1"/>
  <c r="AF38" i="148"/>
  <c r="AF40" s="1"/>
  <c r="AF41" s="1"/>
  <c r="AF19" i="120"/>
  <c r="AG19" s="1"/>
  <c r="AA22" i="148"/>
  <c r="AA23" s="1"/>
  <c r="F134" i="132"/>
  <c r="G134"/>
  <c r="H134"/>
  <c r="I134"/>
  <c r="J134"/>
  <c r="E134"/>
  <c r="C134"/>
  <c r="B134"/>
  <c r="R134"/>
  <c r="R133"/>
  <c r="R95"/>
  <c r="R72"/>
  <c r="F72"/>
  <c r="G72"/>
  <c r="H72"/>
  <c r="I72"/>
  <c r="J72"/>
  <c r="E72"/>
  <c r="C72"/>
  <c r="B72"/>
  <c r="F71"/>
  <c r="G71"/>
  <c r="H71"/>
  <c r="I71"/>
  <c r="J71"/>
  <c r="E71"/>
  <c r="C71"/>
  <c r="B71"/>
  <c r="R71"/>
  <c r="R49"/>
  <c r="N49"/>
  <c r="B49"/>
  <c r="C49"/>
  <c r="D49"/>
  <c r="E49"/>
  <c r="F49"/>
  <c r="G49"/>
  <c r="H49"/>
  <c r="I49"/>
  <c r="J49"/>
  <c r="K49"/>
  <c r="C48"/>
  <c r="D48"/>
  <c r="E48"/>
  <c r="F48"/>
  <c r="G48"/>
  <c r="H48"/>
  <c r="I48"/>
  <c r="J48"/>
  <c r="K48"/>
  <c r="B48"/>
  <c r="C47"/>
  <c r="D47"/>
  <c r="E47"/>
  <c r="F47"/>
  <c r="G47"/>
  <c r="H47"/>
  <c r="I47"/>
  <c r="J47"/>
  <c r="B47"/>
  <c r="B44"/>
  <c r="C44"/>
  <c r="D44"/>
  <c r="E44"/>
  <c r="F44"/>
  <c r="G44"/>
  <c r="H44"/>
  <c r="I44"/>
  <c r="J44"/>
  <c r="B45"/>
  <c r="C45"/>
  <c r="D45"/>
  <c r="E45"/>
  <c r="F45"/>
  <c r="G45"/>
  <c r="H45"/>
  <c r="I45"/>
  <c r="J45"/>
  <c r="B46"/>
  <c r="C46"/>
  <c r="D46"/>
  <c r="E46"/>
  <c r="F46"/>
  <c r="G46"/>
  <c r="H46"/>
  <c r="I46"/>
  <c r="J46"/>
  <c r="C43"/>
  <c r="D43"/>
  <c r="E43"/>
  <c r="F43"/>
  <c r="G43"/>
  <c r="H43"/>
  <c r="I43"/>
  <c r="J43"/>
  <c r="B43"/>
  <c r="B38"/>
  <c r="C38"/>
  <c r="D38"/>
  <c r="E38"/>
  <c r="F38"/>
  <c r="G38"/>
  <c r="H38"/>
  <c r="I38"/>
  <c r="J38"/>
  <c r="B39"/>
  <c r="C39"/>
  <c r="D39"/>
  <c r="E39"/>
  <c r="F39"/>
  <c r="G39"/>
  <c r="H39"/>
  <c r="I39"/>
  <c r="J39"/>
  <c r="B40"/>
  <c r="C40"/>
  <c r="D40"/>
  <c r="E40"/>
  <c r="F40"/>
  <c r="G40"/>
  <c r="H40"/>
  <c r="I40"/>
  <c r="J40"/>
  <c r="B41"/>
  <c r="C41"/>
  <c r="D41"/>
  <c r="E41"/>
  <c r="F41"/>
  <c r="G41"/>
  <c r="H41"/>
  <c r="I41"/>
  <c r="J41"/>
  <c r="B42"/>
  <c r="C42"/>
  <c r="D42"/>
  <c r="E42"/>
  <c r="F42"/>
  <c r="G42"/>
  <c r="H42"/>
  <c r="I42"/>
  <c r="J42"/>
  <c r="C37"/>
  <c r="D37"/>
  <c r="E37"/>
  <c r="F37"/>
  <c r="G37"/>
  <c r="H37"/>
  <c r="I37"/>
  <c r="J37"/>
  <c r="B37"/>
  <c r="B30"/>
  <c r="C30"/>
  <c r="D30"/>
  <c r="E30"/>
  <c r="F30"/>
  <c r="G30"/>
  <c r="H30"/>
  <c r="I30"/>
  <c r="J30"/>
  <c r="B31"/>
  <c r="C31"/>
  <c r="D31"/>
  <c r="E31"/>
  <c r="F31"/>
  <c r="G31"/>
  <c r="H31"/>
  <c r="I31"/>
  <c r="J31"/>
  <c r="B32"/>
  <c r="C32"/>
  <c r="D32"/>
  <c r="E32"/>
  <c r="F32"/>
  <c r="G32"/>
  <c r="H32"/>
  <c r="I32"/>
  <c r="J32"/>
  <c r="B33"/>
  <c r="C33"/>
  <c r="D33"/>
  <c r="E33"/>
  <c r="F33"/>
  <c r="G33"/>
  <c r="H33"/>
  <c r="I33"/>
  <c r="J33"/>
  <c r="B34"/>
  <c r="C34"/>
  <c r="D34"/>
  <c r="E34"/>
  <c r="F34"/>
  <c r="G34"/>
  <c r="H34"/>
  <c r="I34"/>
  <c r="J34"/>
  <c r="B35"/>
  <c r="C35"/>
  <c r="D35"/>
  <c r="E35"/>
  <c r="F35"/>
  <c r="G35"/>
  <c r="H35"/>
  <c r="I35"/>
  <c r="J35"/>
  <c r="B36"/>
  <c r="C36"/>
  <c r="D36"/>
  <c r="E36"/>
  <c r="F36"/>
  <c r="G36"/>
  <c r="H36"/>
  <c r="I36"/>
  <c r="J36"/>
  <c r="C29"/>
  <c r="D29"/>
  <c r="E29"/>
  <c r="F29"/>
  <c r="G29"/>
  <c r="H29"/>
  <c r="I29"/>
  <c r="J29"/>
  <c r="B29"/>
  <c r="B28"/>
  <c r="B25"/>
  <c r="C25"/>
  <c r="D25"/>
  <c r="E25"/>
  <c r="F25"/>
  <c r="G25"/>
  <c r="H25"/>
  <c r="I25"/>
  <c r="J25"/>
  <c r="B26"/>
  <c r="C26"/>
  <c r="D26"/>
  <c r="E26"/>
  <c r="F26"/>
  <c r="G26"/>
  <c r="H26"/>
  <c r="I26"/>
  <c r="J26"/>
  <c r="B27"/>
  <c r="C27"/>
  <c r="D27"/>
  <c r="E27"/>
  <c r="F27"/>
  <c r="G27"/>
  <c r="H27"/>
  <c r="I27"/>
  <c r="J27"/>
  <c r="C28"/>
  <c r="D28"/>
  <c r="E28"/>
  <c r="F28"/>
  <c r="G28"/>
  <c r="H28"/>
  <c r="I28"/>
  <c r="J28"/>
  <c r="C24"/>
  <c r="D24"/>
  <c r="E24"/>
  <c r="F24"/>
  <c r="G24"/>
  <c r="H24"/>
  <c r="I24"/>
  <c r="J24"/>
  <c r="B24"/>
  <c r="B21"/>
  <c r="C21"/>
  <c r="E21"/>
  <c r="F21"/>
  <c r="G21"/>
  <c r="H21"/>
  <c r="I21"/>
  <c r="J21"/>
  <c r="B22"/>
  <c r="C22"/>
  <c r="E22"/>
  <c r="F22"/>
  <c r="G22"/>
  <c r="H22"/>
  <c r="I22"/>
  <c r="J22"/>
  <c r="K22"/>
  <c r="B23"/>
  <c r="C23"/>
  <c r="E23"/>
  <c r="F23"/>
  <c r="G23"/>
  <c r="H23"/>
  <c r="I23"/>
  <c r="J23"/>
  <c r="F20"/>
  <c r="G20"/>
  <c r="H20"/>
  <c r="I20"/>
  <c r="J20"/>
  <c r="K20"/>
  <c r="E20"/>
  <c r="C20"/>
  <c r="B20"/>
  <c r="E17"/>
  <c r="F17"/>
  <c r="G17"/>
  <c r="H17"/>
  <c r="I17"/>
  <c r="J17"/>
  <c r="K17"/>
  <c r="E18"/>
  <c r="F18"/>
  <c r="G18"/>
  <c r="H18"/>
  <c r="I18"/>
  <c r="J18"/>
  <c r="K18"/>
  <c r="E19"/>
  <c r="F19"/>
  <c r="G19"/>
  <c r="H19"/>
  <c r="I19"/>
  <c r="J19"/>
  <c r="K19"/>
  <c r="F16"/>
  <c r="G16"/>
  <c r="H16"/>
  <c r="I16"/>
  <c r="J16"/>
  <c r="K16"/>
  <c r="E16"/>
  <c r="B17"/>
  <c r="C17"/>
  <c r="B18"/>
  <c r="C18"/>
  <c r="B19"/>
  <c r="C19"/>
  <c r="C16"/>
  <c r="B16"/>
  <c r="N93"/>
  <c r="N92"/>
  <c r="J93"/>
  <c r="I93"/>
  <c r="H93"/>
  <c r="G93"/>
  <c r="F93"/>
  <c r="E93"/>
  <c r="R152"/>
  <c r="O152"/>
  <c r="R93"/>
  <c r="AB26" i="148" l="1"/>
  <c r="AA26"/>
  <c r="R19" i="132"/>
  <c r="N19"/>
  <c r="U53" l="1"/>
  <c r="F133"/>
  <c r="G133"/>
  <c r="H133"/>
  <c r="I133"/>
  <c r="J133"/>
  <c r="E133"/>
  <c r="C133"/>
  <c r="B133"/>
  <c r="N132"/>
  <c r="E132"/>
  <c r="C132"/>
  <c r="B132"/>
  <c r="R125"/>
  <c r="F125"/>
  <c r="G125"/>
  <c r="H125"/>
  <c r="I125"/>
  <c r="J125"/>
  <c r="E125"/>
  <c r="C125"/>
  <c r="B125"/>
  <c r="R124"/>
  <c r="F124"/>
  <c r="G124"/>
  <c r="H124"/>
  <c r="I124"/>
  <c r="J124"/>
  <c r="E124"/>
  <c r="C124"/>
  <c r="B124"/>
  <c r="R123"/>
  <c r="F123"/>
  <c r="G123"/>
  <c r="H123"/>
  <c r="I123"/>
  <c r="J123"/>
  <c r="E123"/>
  <c r="C123"/>
  <c r="B123"/>
  <c r="R122"/>
  <c r="F122"/>
  <c r="G122"/>
  <c r="H122"/>
  <c r="I122"/>
  <c r="J122"/>
  <c r="E122"/>
  <c r="C122"/>
  <c r="B122"/>
  <c r="R121"/>
  <c r="F121"/>
  <c r="G121"/>
  <c r="H121"/>
  <c r="I121"/>
  <c r="J121"/>
  <c r="E121"/>
  <c r="C121"/>
  <c r="B121"/>
  <c r="R120"/>
  <c r="F120"/>
  <c r="G120"/>
  <c r="H120"/>
  <c r="I120"/>
  <c r="J120"/>
  <c r="E120"/>
  <c r="C120"/>
  <c r="B120"/>
  <c r="R119"/>
  <c r="F119"/>
  <c r="G119"/>
  <c r="H119"/>
  <c r="I119"/>
  <c r="J119"/>
  <c r="E119"/>
  <c r="C119"/>
  <c r="B119"/>
  <c r="R118"/>
  <c r="F118"/>
  <c r="G118"/>
  <c r="H118"/>
  <c r="I118"/>
  <c r="J118"/>
  <c r="E118"/>
  <c r="C118"/>
  <c r="B118"/>
  <c r="R117"/>
  <c r="F117"/>
  <c r="G117"/>
  <c r="H117"/>
  <c r="I117"/>
  <c r="J117"/>
  <c r="E117"/>
  <c r="C117"/>
  <c r="B117"/>
  <c r="R116"/>
  <c r="F116"/>
  <c r="G116"/>
  <c r="H116"/>
  <c r="I116"/>
  <c r="J116"/>
  <c r="E116"/>
  <c r="C116"/>
  <c r="B116"/>
  <c r="R115"/>
  <c r="F115"/>
  <c r="G115"/>
  <c r="H115"/>
  <c r="I115"/>
  <c r="J115"/>
  <c r="E115"/>
  <c r="C115"/>
  <c r="B115"/>
  <c r="R114"/>
  <c r="F114"/>
  <c r="G114"/>
  <c r="H114"/>
  <c r="I114"/>
  <c r="J114"/>
  <c r="E114"/>
  <c r="C114"/>
  <c r="B114"/>
  <c r="R113"/>
  <c r="F113"/>
  <c r="G113"/>
  <c r="H113"/>
  <c r="I113"/>
  <c r="J113"/>
  <c r="E113"/>
  <c r="C113"/>
  <c r="B113"/>
  <c r="R112"/>
  <c r="F112"/>
  <c r="G112"/>
  <c r="H112"/>
  <c r="I112"/>
  <c r="J112"/>
  <c r="E112"/>
  <c r="C112"/>
  <c r="B112"/>
  <c r="R111"/>
  <c r="F111"/>
  <c r="G111"/>
  <c r="H111"/>
  <c r="I111"/>
  <c r="J111"/>
  <c r="E111"/>
  <c r="C111"/>
  <c r="B111"/>
  <c r="R110"/>
  <c r="N110"/>
  <c r="F110"/>
  <c r="G110"/>
  <c r="H110"/>
  <c r="I110"/>
  <c r="J110"/>
  <c r="E110"/>
  <c r="C110"/>
  <c r="B110"/>
  <c r="N109"/>
  <c r="N108"/>
  <c r="N107"/>
  <c r="N106"/>
  <c r="N105"/>
  <c r="N104"/>
  <c r="R109"/>
  <c r="F109"/>
  <c r="G109"/>
  <c r="H109"/>
  <c r="I109"/>
  <c r="J109"/>
  <c r="E109"/>
  <c r="C109"/>
  <c r="B109"/>
  <c r="R108"/>
  <c r="F108"/>
  <c r="G108"/>
  <c r="H108"/>
  <c r="I108"/>
  <c r="J108"/>
  <c r="E108"/>
  <c r="C108"/>
  <c r="B108"/>
  <c r="R107"/>
  <c r="F107"/>
  <c r="G107"/>
  <c r="H107"/>
  <c r="I107"/>
  <c r="J107"/>
  <c r="E107"/>
  <c r="C107"/>
  <c r="B107"/>
  <c r="R106"/>
  <c r="F106"/>
  <c r="G106"/>
  <c r="H106"/>
  <c r="I106"/>
  <c r="J106"/>
  <c r="E106"/>
  <c r="C106"/>
  <c r="B106"/>
  <c r="R105"/>
  <c r="F105"/>
  <c r="G105"/>
  <c r="H105"/>
  <c r="I105"/>
  <c r="J105"/>
  <c r="E105"/>
  <c r="C105"/>
  <c r="B105"/>
  <c r="R104"/>
  <c r="F104"/>
  <c r="G104"/>
  <c r="H104"/>
  <c r="I104"/>
  <c r="J104"/>
  <c r="E104"/>
  <c r="C104"/>
  <c r="B104"/>
  <c r="N103"/>
  <c r="B103"/>
  <c r="C103"/>
  <c r="E103"/>
  <c r="F103"/>
  <c r="G103"/>
  <c r="H103"/>
  <c r="I103"/>
  <c r="J103"/>
  <c r="R103"/>
  <c r="L88" i="120"/>
  <c r="R96" i="132" l="1"/>
  <c r="C96"/>
  <c r="B96"/>
  <c r="F96"/>
  <c r="G96"/>
  <c r="H96"/>
  <c r="I96"/>
  <c r="J96"/>
  <c r="E96"/>
  <c r="F95"/>
  <c r="G95"/>
  <c r="H95"/>
  <c r="I95"/>
  <c r="J95"/>
  <c r="E95"/>
  <c r="C95"/>
  <c r="B95"/>
  <c r="C94"/>
  <c r="B94"/>
  <c r="N94"/>
  <c r="F94"/>
  <c r="G94"/>
  <c r="H94"/>
  <c r="I94"/>
  <c r="J94"/>
  <c r="E94"/>
  <c r="R92"/>
  <c r="F92"/>
  <c r="G92"/>
  <c r="H92"/>
  <c r="I92"/>
  <c r="J92"/>
  <c r="E92"/>
  <c r="C92"/>
  <c r="B92"/>
  <c r="N142"/>
  <c r="M142"/>
  <c r="F141"/>
  <c r="G141"/>
  <c r="H141"/>
  <c r="I141"/>
  <c r="J141"/>
  <c r="E141"/>
  <c r="O140"/>
  <c r="F140"/>
  <c r="G140"/>
  <c r="H140"/>
  <c r="I140"/>
  <c r="J140"/>
  <c r="E140"/>
  <c r="B84"/>
  <c r="C84"/>
  <c r="B85"/>
  <c r="C85"/>
  <c r="B86"/>
  <c r="C86"/>
  <c r="R86"/>
  <c r="N86"/>
  <c r="F86"/>
  <c r="G86"/>
  <c r="H86"/>
  <c r="I86"/>
  <c r="J86"/>
  <c r="E86"/>
  <c r="R85"/>
  <c r="N85"/>
  <c r="F85"/>
  <c r="G85"/>
  <c r="H85"/>
  <c r="I85"/>
  <c r="E85"/>
  <c r="R84"/>
  <c r="N84"/>
  <c r="F84"/>
  <c r="G84"/>
  <c r="H84"/>
  <c r="I84"/>
  <c r="J84"/>
  <c r="E84"/>
  <c r="R77"/>
  <c r="F77"/>
  <c r="G77"/>
  <c r="H77"/>
  <c r="I77"/>
  <c r="J77"/>
  <c r="E77"/>
  <c r="C77"/>
  <c r="B77"/>
  <c r="R76"/>
  <c r="F76"/>
  <c r="G76"/>
  <c r="H76"/>
  <c r="I76"/>
  <c r="J76"/>
  <c r="E76"/>
  <c r="C76"/>
  <c r="B76"/>
  <c r="R75"/>
  <c r="F75"/>
  <c r="G75"/>
  <c r="H75"/>
  <c r="I75"/>
  <c r="J75"/>
  <c r="E75"/>
  <c r="C75"/>
  <c r="B75"/>
  <c r="R74"/>
  <c r="F74"/>
  <c r="G74"/>
  <c r="H74"/>
  <c r="I74"/>
  <c r="J74"/>
  <c r="E74"/>
  <c r="C74"/>
  <c r="B74"/>
  <c r="R73"/>
  <c r="C73"/>
  <c r="B73"/>
  <c r="F73"/>
  <c r="G73"/>
  <c r="H73"/>
  <c r="I73"/>
  <c r="J73"/>
  <c r="E73"/>
  <c r="R70" l="1"/>
  <c r="R69"/>
  <c r="C70"/>
  <c r="B70"/>
  <c r="F70"/>
  <c r="G70"/>
  <c r="H70"/>
  <c r="I70"/>
  <c r="J70"/>
  <c r="E70"/>
  <c r="N70"/>
  <c r="C69"/>
  <c r="B69"/>
  <c r="F69"/>
  <c r="G69"/>
  <c r="H69"/>
  <c r="I69"/>
  <c r="J69"/>
  <c r="E69"/>
  <c r="N69"/>
  <c r="C68"/>
  <c r="B68"/>
  <c r="N68"/>
  <c r="F68"/>
  <c r="G68"/>
  <c r="H68"/>
  <c r="I68"/>
  <c r="J68"/>
  <c r="E68"/>
  <c r="C67"/>
  <c r="B67"/>
  <c r="R67"/>
  <c r="N67"/>
  <c r="F67"/>
  <c r="G67"/>
  <c r="H67"/>
  <c r="I67"/>
  <c r="J67"/>
  <c r="E67"/>
  <c r="B66"/>
  <c r="C65"/>
  <c r="B65"/>
  <c r="C64"/>
  <c r="B64"/>
  <c r="R66"/>
  <c r="N66"/>
  <c r="F66"/>
  <c r="G66"/>
  <c r="H66"/>
  <c r="I66"/>
  <c r="J66"/>
  <c r="E66"/>
  <c r="R65"/>
  <c r="N65"/>
  <c r="F65"/>
  <c r="G65"/>
  <c r="H65"/>
  <c r="I65"/>
  <c r="J65"/>
  <c r="E65"/>
  <c r="R64"/>
  <c r="F64"/>
  <c r="G64"/>
  <c r="H64"/>
  <c r="I64"/>
  <c r="J64"/>
  <c r="E64"/>
  <c r="N64"/>
  <c r="C63"/>
  <c r="B63"/>
  <c r="B57"/>
  <c r="C57"/>
  <c r="B58"/>
  <c r="C58"/>
  <c r="B59"/>
  <c r="C59"/>
  <c r="B60"/>
  <c r="C60"/>
  <c r="B61"/>
  <c r="C61"/>
  <c r="B62"/>
  <c r="C62"/>
  <c r="C56"/>
  <c r="B56"/>
  <c r="F63"/>
  <c r="G63"/>
  <c r="H63"/>
  <c r="I63"/>
  <c r="J63"/>
  <c r="E63"/>
  <c r="N63"/>
  <c r="R57"/>
  <c r="R58"/>
  <c r="R59"/>
  <c r="R60"/>
  <c r="R61"/>
  <c r="R62"/>
  <c r="R56"/>
  <c r="N56"/>
  <c r="J62"/>
  <c r="I62"/>
  <c r="H62"/>
  <c r="G62"/>
  <c r="F62"/>
  <c r="E62"/>
  <c r="J61"/>
  <c r="I61"/>
  <c r="H61"/>
  <c r="G61"/>
  <c r="F61"/>
  <c r="E61"/>
  <c r="J60"/>
  <c r="I60"/>
  <c r="H60"/>
  <c r="G60"/>
  <c r="F60"/>
  <c r="E60"/>
  <c r="J59"/>
  <c r="I59"/>
  <c r="H59"/>
  <c r="G59"/>
  <c r="F59"/>
  <c r="E59"/>
  <c r="J58"/>
  <c r="I58"/>
  <c r="H58"/>
  <c r="G58"/>
  <c r="F58"/>
  <c r="E58"/>
  <c r="J57"/>
  <c r="I57"/>
  <c r="H57"/>
  <c r="G57"/>
  <c r="F57"/>
  <c r="E57"/>
  <c r="F56"/>
  <c r="F142" s="1"/>
  <c r="G56"/>
  <c r="G142" s="1"/>
  <c r="H56"/>
  <c r="H142" s="1"/>
  <c r="I56"/>
  <c r="I142" s="1"/>
  <c r="J56"/>
  <c r="J142" s="1"/>
  <c r="E56"/>
  <c r="E142" s="1"/>
  <c r="N55" l="1"/>
  <c r="R48"/>
  <c r="N48"/>
  <c r="N47"/>
  <c r="N45"/>
  <c r="N43"/>
  <c r="N41"/>
  <c r="N39"/>
  <c r="N37"/>
  <c r="N35"/>
  <c r="N33"/>
  <c r="N31"/>
  <c r="N29"/>
  <c r="N27"/>
  <c r="N24"/>
  <c r="N22"/>
  <c r="N20"/>
  <c r="N18"/>
  <c r="N17"/>
  <c r="N16"/>
  <c r="R44"/>
  <c r="R45"/>
  <c r="R46"/>
  <c r="R43"/>
  <c r="R38"/>
  <c r="R39"/>
  <c r="R40"/>
  <c r="R41"/>
  <c r="R42"/>
  <c r="R37"/>
  <c r="R30"/>
  <c r="R31"/>
  <c r="R32"/>
  <c r="R33"/>
  <c r="R34"/>
  <c r="R35"/>
  <c r="R36"/>
  <c r="R29"/>
  <c r="R25"/>
  <c r="R26"/>
  <c r="R27"/>
  <c r="R28"/>
  <c r="R24"/>
  <c r="R21" l="1"/>
  <c r="R22"/>
  <c r="R23"/>
  <c r="R20"/>
  <c r="U14"/>
  <c r="R17"/>
  <c r="R18"/>
  <c r="R16"/>
  <c r="Q14"/>
  <c r="Q141" s="1"/>
  <c r="R8" l="1"/>
  <c r="R6" s="1"/>
  <c r="R140" s="1"/>
  <c r="N8"/>
  <c r="V149"/>
  <c r="U149"/>
  <c r="T149"/>
  <c r="S149"/>
  <c r="N146"/>
  <c r="N145"/>
  <c r="M145"/>
  <c r="J145"/>
  <c r="I145"/>
  <c r="H145"/>
  <c r="G145"/>
  <c r="F145"/>
  <c r="E145"/>
  <c r="N144"/>
  <c r="M144"/>
  <c r="J144"/>
  <c r="I144"/>
  <c r="H144"/>
  <c r="G144"/>
  <c r="F144"/>
  <c r="E144"/>
  <c r="N143"/>
  <c r="M143"/>
  <c r="J143"/>
  <c r="I143"/>
  <c r="H143"/>
  <c r="G143"/>
  <c r="F143"/>
  <c r="E143"/>
  <c r="N141"/>
  <c r="M141"/>
  <c r="N140"/>
  <c r="M140"/>
  <c r="U139"/>
  <c r="Q132"/>
  <c r="Q130" s="1"/>
  <c r="U130"/>
  <c r="T130"/>
  <c r="S130"/>
  <c r="T101"/>
  <c r="S101"/>
  <c r="U90"/>
  <c r="T90"/>
  <c r="S90"/>
  <c r="U82"/>
  <c r="Q82"/>
  <c r="Q143" s="1"/>
  <c r="U6"/>
  <c r="Q6"/>
  <c r="Q140" s="1"/>
  <c r="Q101" l="1"/>
  <c r="Q145" s="1"/>
  <c r="R82"/>
  <c r="R143" s="1"/>
  <c r="Q142"/>
  <c r="Q90"/>
  <c r="Q144" s="1"/>
  <c r="R101"/>
  <c r="R145" s="1"/>
  <c r="Q149" l="1"/>
  <c r="R47" l="1"/>
  <c r="R14" s="1"/>
  <c r="R141" s="1"/>
  <c r="X37" i="73" l="1"/>
  <c r="W37"/>
  <c r="V37"/>
  <c r="U37"/>
  <c r="T37"/>
  <c r="S37"/>
  <c r="R68" i="132" l="1"/>
  <c r="R63" l="1"/>
  <c r="R53" s="1"/>
  <c r="R142" s="1"/>
  <c r="U73" i="120" l="1"/>
  <c r="T73"/>
  <c r="AE73"/>
  <c r="AD73"/>
  <c r="AC73"/>
  <c r="R132" i="132" l="1"/>
  <c r="V73" i="120"/>
  <c r="AB73"/>
  <c r="Z73"/>
  <c r="Y73"/>
  <c r="AA73"/>
  <c r="R130" i="132" l="1"/>
  <c r="R146" s="1"/>
  <c r="X73" i="120"/>
  <c r="W73"/>
  <c r="AD37" i="73" l="1"/>
  <c r="Y37" l="1"/>
  <c r="AC37"/>
  <c r="AE37"/>
  <c r="AA37" l="1"/>
  <c r="AB37"/>
  <c r="Z37"/>
  <c r="R94" i="132" l="1"/>
  <c r="R90" s="1"/>
  <c r="R144" s="1"/>
  <c r="R149" s="1"/>
  <c r="R154" s="1"/>
  <c r="Y75" i="120" l="1"/>
  <c r="AD75"/>
  <c r="V75"/>
  <c r="U75"/>
  <c r="X75"/>
  <c r="T75"/>
  <c r="AE75"/>
  <c r="W75"/>
  <c r="W39" i="73" l="1"/>
  <c r="U39"/>
  <c r="AD39"/>
  <c r="AE39"/>
  <c r="X39"/>
  <c r="V39"/>
  <c r="Y39"/>
  <c r="T39"/>
  <c r="V29" i="139" l="1"/>
  <c r="V29" i="140" s="1"/>
  <c r="V29" i="141" s="1"/>
  <c r="AD29" i="139"/>
  <c r="AD29" i="140" s="1"/>
  <c r="AD29" i="141" s="1"/>
  <c r="AE29" i="139"/>
  <c r="AE29" i="140" s="1"/>
  <c r="AE29" i="141" s="1"/>
  <c r="W29" i="139"/>
  <c r="W29" i="140" s="1"/>
  <c r="W29" i="141" s="1"/>
  <c r="Y29" i="139"/>
  <c r="Y29" i="140" s="1"/>
  <c r="Y29" i="141" s="1"/>
  <c r="U29" i="139"/>
  <c r="U29" i="140" s="1"/>
  <c r="U29" i="141" s="1"/>
  <c r="X29" i="139"/>
  <c r="X29" i="140" s="1"/>
  <c r="X29" i="141" s="1"/>
  <c r="S75" i="120" l="1"/>
  <c r="S39" i="73" s="1"/>
  <c r="R156" i="132"/>
  <c r="R158" s="1"/>
  <c r="AB75" i="120"/>
  <c r="AC75"/>
  <c r="AA75"/>
  <c r="Z75"/>
  <c r="AC39" i="73" l="1"/>
  <c r="AA39"/>
  <c r="AB39"/>
  <c r="Z39"/>
  <c r="S29" i="139" l="1"/>
  <c r="S29" i="140" s="1"/>
  <c r="S29" i="141" s="1"/>
  <c r="AC29" i="139" l="1"/>
  <c r="AC29" i="140" s="1"/>
  <c r="AC29" i="141" s="1"/>
  <c r="AA29" i="139"/>
  <c r="AA29" i="140" s="1"/>
  <c r="AA29" i="141" s="1"/>
  <c r="Z29" i="139"/>
  <c r="Z29" i="140" s="1"/>
  <c r="Z29" i="141" s="1"/>
  <c r="AB29" i="139"/>
  <c r="AB29" i="140" s="1"/>
  <c r="AB29" i="141" s="1"/>
  <c r="T118" i="148"/>
  <c r="AB101"/>
  <c r="AB102" s="1"/>
  <c r="AB103" s="1"/>
  <c r="V101"/>
  <c r="V102" s="1"/>
  <c r="V103" s="1"/>
  <c r="Y101"/>
  <c r="Y102" s="1"/>
  <c r="Y103" s="1"/>
  <c r="T101"/>
  <c r="T102" s="1"/>
  <c r="T103" s="1"/>
  <c r="T64"/>
  <c r="T65" s="1"/>
  <c r="T108"/>
  <c r="T66"/>
  <c r="T134"/>
  <c r="T135" s="1"/>
  <c r="T115"/>
  <c r="T116" s="1"/>
  <c r="T83"/>
  <c r="T85" s="1"/>
  <c r="T67"/>
  <c r="T117"/>
  <c r="T142"/>
  <c r="T143" s="1"/>
  <c r="T109"/>
  <c r="T136"/>
  <c r="T137" s="1"/>
  <c r="T80"/>
  <c r="T70"/>
  <c r="T71" s="1"/>
  <c r="T81"/>
  <c r="AC134" l="1"/>
  <c r="AC135" s="1"/>
  <c r="AC138" s="1"/>
  <c r="W67"/>
  <c r="W69" s="1"/>
  <c r="V134"/>
  <c r="V135" s="1"/>
  <c r="V138" s="1"/>
  <c r="Z66"/>
  <c r="AA66"/>
  <c r="AA81"/>
  <c r="AB66"/>
  <c r="AA83"/>
  <c r="AA85" s="1"/>
  <c r="X134"/>
  <c r="X135" s="1"/>
  <c r="Y66"/>
  <c r="AA136"/>
  <c r="AA137" s="1"/>
  <c r="AC81"/>
  <c r="Z70"/>
  <c r="Z71" s="1"/>
  <c r="X142"/>
  <c r="X143" s="1"/>
  <c r="AE134"/>
  <c r="AE135" s="1"/>
  <c r="AE138" s="1"/>
  <c r="AC70"/>
  <c r="AC71" s="1"/>
  <c r="X136"/>
  <c r="X137" s="1"/>
  <c r="X138" s="1"/>
  <c r="AA142"/>
  <c r="AA143" s="1"/>
  <c r="AC67"/>
  <c r="X83"/>
  <c r="X85" s="1"/>
  <c r="W134"/>
  <c r="W135" s="1"/>
  <c r="W138" s="1"/>
  <c r="AD134"/>
  <c r="AD135" s="1"/>
  <c r="U136"/>
  <c r="U137" s="1"/>
  <c r="U83"/>
  <c r="U85" s="1"/>
  <c r="X66"/>
  <c r="U80"/>
  <c r="U82" s="1"/>
  <c r="U117"/>
  <c r="W81"/>
  <c r="U134"/>
  <c r="U135" s="1"/>
  <c r="W70"/>
  <c r="W71" s="1"/>
  <c r="U142"/>
  <c r="U143" s="1"/>
  <c r="Z115"/>
  <c r="Z116" s="1"/>
  <c r="W117"/>
  <c r="U67"/>
  <c r="U69" s="1"/>
  <c r="U72" s="1"/>
  <c r="AB64"/>
  <c r="AB65" s="1"/>
  <c r="W64"/>
  <c r="W65" s="1"/>
  <c r="AA64"/>
  <c r="AA65" s="1"/>
  <c r="AD67"/>
  <c r="AD69" s="1"/>
  <c r="AD72" s="1"/>
  <c r="T69"/>
  <c r="T72" s="1"/>
  <c r="AA67"/>
  <c r="Y80"/>
  <c r="Y82" s="1"/>
  <c r="AB67"/>
  <c r="V67"/>
  <c r="V69" s="1"/>
  <c r="V72" s="1"/>
  <c r="Z80"/>
  <c r="T138"/>
  <c r="T119"/>
  <c r="T120" s="1"/>
  <c r="Y67"/>
  <c r="Y83"/>
  <c r="Y85" s="1"/>
  <c r="Z81"/>
  <c r="W80"/>
  <c r="V109"/>
  <c r="Y118"/>
  <c r="V83"/>
  <c r="V85" s="1"/>
  <c r="Y64"/>
  <c r="Y65" s="1"/>
  <c r="V117"/>
  <c r="X117"/>
  <c r="Z108"/>
  <c r="V118"/>
  <c r="Z134"/>
  <c r="Z135" s="1"/>
  <c r="Z138" s="1"/>
  <c r="U109"/>
  <c r="AB80"/>
  <c r="T110"/>
  <c r="U118"/>
  <c r="Y117"/>
  <c r="U108"/>
  <c r="Y108"/>
  <c r="AA108"/>
  <c r="W108"/>
  <c r="AA115"/>
  <c r="AA116" s="1"/>
  <c r="AC80"/>
  <c r="T82"/>
  <c r="T89" s="1"/>
  <c r="W118"/>
  <c r="X67"/>
  <c r="X109"/>
  <c r="AA134"/>
  <c r="AA135" s="1"/>
  <c r="Y134"/>
  <c r="Y135" s="1"/>
  <c r="Y138" s="1"/>
  <c r="V80"/>
  <c r="V82" s="1"/>
  <c r="AB83"/>
  <c r="AB85" s="1"/>
  <c r="X80"/>
  <c r="X82" s="1"/>
  <c r="X118"/>
  <c r="AA80"/>
  <c r="AA118"/>
  <c r="X108"/>
  <c r="V108"/>
  <c r="Z118"/>
  <c r="Y109"/>
  <c r="AC118"/>
  <c r="W109"/>
  <c r="AB118"/>
  <c r="X64"/>
  <c r="X65" s="1"/>
  <c r="W119" l="1"/>
  <c r="W120" s="1"/>
  <c r="AA138"/>
  <c r="AC82"/>
  <c r="AC89" s="1"/>
  <c r="AA69"/>
  <c r="AA72" s="1"/>
  <c r="X89"/>
  <c r="Y69"/>
  <c r="Y72" s="1"/>
  <c r="AB69"/>
  <c r="AB72" s="1"/>
  <c r="AD142"/>
  <c r="AD143" s="1"/>
  <c r="AB81"/>
  <c r="AB82" s="1"/>
  <c r="AB89" s="1"/>
  <c r="Z117"/>
  <c r="Z119" s="1"/>
  <c r="Z120" s="1"/>
  <c r="AE67"/>
  <c r="AE69" s="1"/>
  <c r="AE72" s="1"/>
  <c r="AD136"/>
  <c r="AD137" s="1"/>
  <c r="AD138" s="1"/>
  <c r="AD80"/>
  <c r="AD82" s="1"/>
  <c r="AC66"/>
  <c r="AC69" s="1"/>
  <c r="AF134"/>
  <c r="AF135" s="1"/>
  <c r="AF138" s="1"/>
  <c r="AB134"/>
  <c r="AB135" s="1"/>
  <c r="AB138" s="1"/>
  <c r="AA82"/>
  <c r="AA89" s="1"/>
  <c r="AD83"/>
  <c r="AD85" s="1"/>
  <c r="AB108"/>
  <c r="AF70"/>
  <c r="AF71" s="1"/>
  <c r="AF81"/>
  <c r="AC109"/>
  <c r="AA109"/>
  <c r="AA110" s="1"/>
  <c r="Z109"/>
  <c r="Z110" s="1"/>
  <c r="U89"/>
  <c r="U119"/>
  <c r="U120" s="1"/>
  <c r="AA117"/>
  <c r="AA119" s="1"/>
  <c r="AA120" s="1"/>
  <c r="X69"/>
  <c r="X72" s="1"/>
  <c r="U138"/>
  <c r="W72"/>
  <c r="Z67"/>
  <c r="Z69" s="1"/>
  <c r="W82"/>
  <c r="W89" s="1"/>
  <c r="AE101"/>
  <c r="AE102" s="1"/>
  <c r="AE103" s="1"/>
  <c r="Z64"/>
  <c r="Z65" s="1"/>
  <c r="AF64"/>
  <c r="AF65" s="1"/>
  <c r="AB109"/>
  <c r="AC64"/>
  <c r="AC65" s="1"/>
  <c r="Z82"/>
  <c r="Z89" s="1"/>
  <c r="AD117"/>
  <c r="AE83"/>
  <c r="AE85" s="1"/>
  <c r="AF117"/>
  <c r="AB115"/>
  <c r="AB116" s="1"/>
  <c r="AB117"/>
  <c r="AB119" s="1"/>
  <c r="AC117"/>
  <c r="AC119" s="1"/>
  <c r="AC120" s="1"/>
  <c r="AE108"/>
  <c r="AF80"/>
  <c r="AF108"/>
  <c r="Y89"/>
  <c r="AE109"/>
  <c r="X119"/>
  <c r="X120" s="1"/>
  <c r="X110"/>
  <c r="AE117"/>
  <c r="AD108"/>
  <c r="AD109"/>
  <c r="AF67"/>
  <c r="AF69" s="1"/>
  <c r="AC108"/>
  <c r="V119"/>
  <c r="V120" s="1"/>
  <c r="V89"/>
  <c r="AF109"/>
  <c r="AE80"/>
  <c r="AE82" s="1"/>
  <c r="T145"/>
  <c r="T148" s="1"/>
  <c r="AE118"/>
  <c r="Y119"/>
  <c r="Y120" s="1"/>
  <c r="AD118"/>
  <c r="V110"/>
  <c r="AF118"/>
  <c r="W110"/>
  <c r="Y110"/>
  <c r="U110"/>
  <c r="AB110" l="1"/>
  <c r="AD89"/>
  <c r="AF82"/>
  <c r="AF89" s="1"/>
  <c r="AC72"/>
  <c r="AC110"/>
  <c r="U145"/>
  <c r="W145"/>
  <c r="Z72"/>
  <c r="Z145" s="1"/>
  <c r="AF72"/>
  <c r="AE89"/>
  <c r="AD119"/>
  <c r="AD120" s="1"/>
  <c r="AF119"/>
  <c r="AF120" s="1"/>
  <c r="AB120"/>
  <c r="AE110"/>
  <c r="AF110"/>
  <c r="AE119"/>
  <c r="AE120" s="1"/>
  <c r="X145"/>
  <c r="AD110"/>
  <c r="AA145"/>
  <c r="V145"/>
  <c r="Y145"/>
  <c r="AB145" l="1"/>
  <c r="AC145"/>
  <c r="AD145"/>
  <c r="AF145"/>
  <c r="AE145"/>
  <c r="U146" l="1"/>
  <c r="T29" i="139" l="1"/>
  <c r="T29" i="140" s="1"/>
  <c r="T29" i="141" s="1"/>
  <c r="E29" i="168" l="1"/>
  <c r="E31" l="1"/>
</calcChain>
</file>

<file path=xl/sharedStrings.xml><?xml version="1.0" encoding="utf-8"?>
<sst xmlns="http://schemas.openxmlformats.org/spreadsheetml/2006/main" count="2245" uniqueCount="604">
  <si>
    <t>AÑO</t>
  </si>
  <si>
    <t>MES</t>
  </si>
  <si>
    <t>TESORERO</t>
  </si>
  <si>
    <t>SINDICO</t>
  </si>
  <si>
    <t>DIC</t>
  </si>
  <si>
    <t>NOV</t>
  </si>
  <si>
    <t>OCT</t>
  </si>
  <si>
    <t>SEP</t>
  </si>
  <si>
    <t>MAR</t>
  </si>
  <si>
    <t>FEB</t>
  </si>
  <si>
    <t>ENE</t>
  </si>
  <si>
    <t>DÍA</t>
  </si>
  <si>
    <t>FF</t>
  </si>
  <si>
    <t>PY</t>
  </si>
  <si>
    <t>PG</t>
  </si>
  <si>
    <t>PRESIDENTE</t>
  </si>
  <si>
    <t>PROGRAMA  ANUAL  DE  OBRAS</t>
  </si>
  <si>
    <t>DEL</t>
  </si>
  <si>
    <t>DE</t>
  </si>
  <si>
    <t>No. DE CONTROL</t>
  </si>
  <si>
    <t>NOMBRE DE LA OBRA</t>
  </si>
  <si>
    <t>TIPO DE EJECUCIÓN</t>
  </si>
  <si>
    <t>D E    L A  O B R A</t>
  </si>
  <si>
    <t>PRESUPUESTO ANUAL AUTORIZADO</t>
  </si>
  <si>
    <t>ABRIL</t>
  </si>
  <si>
    <t>MAYO</t>
  </si>
  <si>
    <t xml:space="preserve">JUNIO </t>
  </si>
  <si>
    <t>JULIO</t>
  </si>
  <si>
    <t>AGOS</t>
  </si>
  <si>
    <t>UBICACIÓN</t>
  </si>
  <si>
    <t>JUSTIFICACIÓN</t>
  </si>
  <si>
    <t>POBLACIÓN BENEFICIADA</t>
  </si>
  <si>
    <t>TIPO DE ADJUDICACIÓN</t>
  </si>
  <si>
    <t>TOTAL:</t>
  </si>
  <si>
    <t>DIRECTOR DE OBRAS</t>
  </si>
  <si>
    <t xml:space="preserve"> FECHA DE ELABORACIÓN</t>
  </si>
  <si>
    <t>CLAVE PROGRAMATICA</t>
  </si>
  <si>
    <t>Presupuesto Basado en Resultados Municipal</t>
  </si>
  <si>
    <t xml:space="preserve">Sistema de Coordinación Hacendaria del Estado de México con sus Municipios </t>
  </si>
  <si>
    <t>TITULAR DE LA UIPPE</t>
  </si>
  <si>
    <t>PbRM - 07a</t>
  </si>
  <si>
    <t>C A L E N D A R I Z A C I Ó N</t>
  </si>
  <si>
    <t>ING. REYNALDO GASCA JAIME</t>
  </si>
  <si>
    <t>1°</t>
  </si>
  <si>
    <t>ENERO</t>
  </si>
  <si>
    <t xml:space="preserve">AL </t>
  </si>
  <si>
    <t>DICIEMBRE</t>
  </si>
  <si>
    <t>CONTRATO</t>
  </si>
  <si>
    <t>No.   092</t>
  </si>
  <si>
    <t>ENTE PUBLICO:  AYUNTAMIENTO DE TLALNEPANTLA DE BAZ</t>
  </si>
  <si>
    <t>ÓRGANO SUPERIOR DE FISCALIZACIÓN DEL ESTADO DE MÉXICO</t>
  </si>
  <si>
    <t>CONSTRUCCION DEL EDIFICIO DE LA COMISARIA GENERAL DE SEGURIDAD CIUDADANA</t>
  </si>
  <si>
    <t>ANEXO</t>
  </si>
  <si>
    <t>MTRO. PABLO BASAÑEZ GARCÍA</t>
  </si>
  <si>
    <t>DR. JESUS GARCÍA LÓPEZ</t>
  </si>
  <si>
    <t>C. JOSÉ JANITZIO SOTO ELGUERA</t>
  </si>
  <si>
    <t>LIC. HUGOLINO FRANCISCO ORTÍZ SANTILLÁN</t>
  </si>
  <si>
    <t>FRACCIONAMIENTO VALLE DE LOS PINOS 1RA SECCIÓN</t>
  </si>
  <si>
    <t>EX EJIDO DE TEPEOLULCO</t>
  </si>
  <si>
    <t>PAVIMENTACIÓN CON CONCRETO ASFALTICO DE LA CALLE AVENIDA JESÚS ARRIAGA.</t>
  </si>
  <si>
    <t>TLAL-DGOP-PIM-AD-004-13</t>
  </si>
  <si>
    <t>TLAL-DGOP-PIM-AD-019-13</t>
  </si>
  <si>
    <t>DR. JORGE JIMÉNEZ CANTÚ</t>
  </si>
  <si>
    <t>TLAL-DGOP-PIM-AD-023-13</t>
  </si>
  <si>
    <t>TLAL-DGOP-PIM-AD-034-13</t>
  </si>
  <si>
    <t>TLAL-DGOP-PIM-AD-037-13</t>
  </si>
  <si>
    <t>TLAL-DGOP-PIM-AD-043-13</t>
  </si>
  <si>
    <t>TLAL-DGOP-PIM-AD-045-13</t>
  </si>
  <si>
    <t>CONSTITUCIÓN DE 1917</t>
  </si>
  <si>
    <t>TLAL-DGOP-PIM-IR-012-13</t>
  </si>
  <si>
    <t>FRACC. SAN RAFAEL</t>
  </si>
  <si>
    <t>UNIDAD HABITACIONAL EL ROSARIO SECTOR III-B</t>
  </si>
  <si>
    <t>OBRAS ENPROCESO</t>
  </si>
  <si>
    <t>OBRAS EN PROCESO</t>
  </si>
  <si>
    <t>XOCOYAHUALCO</t>
  </si>
  <si>
    <t>COL. CUAUHTEMOC</t>
  </si>
  <si>
    <t>VALLE DE SANTA MONICA</t>
  </si>
  <si>
    <t>TLAL-DGOP-PIM-IR-019-13</t>
  </si>
  <si>
    <t>TLAL-DGOP-FOPADE-IR-002-11</t>
  </si>
  <si>
    <t>TLAL-DGOP-PIM-IR-001-10</t>
  </si>
  <si>
    <t>TLAL-DGOP-PIM-AD-015-10</t>
  </si>
  <si>
    <t>TLAL-DGOP-PIM-IR-021-11</t>
  </si>
  <si>
    <t>TLAL-DGOP-PIM-IR-020-10</t>
  </si>
  <si>
    <t>TLAL-DGOP-PIM-IR-003-11</t>
  </si>
  <si>
    <t>TLAL-DGOP-PIM-AD-013-11</t>
  </si>
  <si>
    <t>TLAL-DGOP-PIM-AD-012-11</t>
  </si>
  <si>
    <t>-</t>
  </si>
  <si>
    <t>DR. JORGE JIMENEZ CANTÚ</t>
  </si>
  <si>
    <t>CM-PIM-IR-012-12</t>
  </si>
  <si>
    <t>CM-PIM-IR-020-11</t>
  </si>
  <si>
    <t>TLAL-DGOP-PIM-LP-001-12</t>
  </si>
  <si>
    <t>TLAL-DGOP-PIM-AD-076-12</t>
  </si>
  <si>
    <t>TLAL-DGOP-PIM-AD-077-12</t>
  </si>
  <si>
    <t>TLAL-DGOP-PIM-AD-048-12</t>
  </si>
  <si>
    <t>TLAL-DGOP-PIM-AD-046-12</t>
  </si>
  <si>
    <t>TLAL-DGOP-PIM-AD-067-12</t>
  </si>
  <si>
    <t>TLAL-DGOP-PIM-AD-025-12</t>
  </si>
  <si>
    <t>TLAL-DGOP-PIM-AD-080-12</t>
  </si>
  <si>
    <t>TLAL-DGOP-PIM-AD-064-12</t>
  </si>
  <si>
    <t>TLAL-DGOP-PIM-AD-071-12</t>
  </si>
  <si>
    <t>TLAL-DGOP-PIM-AD-086-12</t>
  </si>
  <si>
    <t>TLAL-DGOP-PIM-AD-087-12</t>
  </si>
  <si>
    <t>TLAL-DGOP-PIM-AD-098-12</t>
  </si>
  <si>
    <t>CM-IR-PIM-046-12</t>
  </si>
  <si>
    <t>Manual para la Planeación, Programación y Presupuestación Municipal  para el Ejercicio Anual 2014</t>
  </si>
  <si>
    <t>EL PUERTO</t>
  </si>
  <si>
    <t>TLAL-DGOP-FEFOM-IR-008-13</t>
  </si>
  <si>
    <t>TLAL-DGOP-PIM-IR-018-13</t>
  </si>
  <si>
    <t>TLAL-DGOP-FOPADE-IR-003-11</t>
  </si>
  <si>
    <t>GIS-LP-01-08 (CONVENIO)</t>
  </si>
  <si>
    <t xml:space="preserve">GIS-LP-04-08 </t>
  </si>
  <si>
    <t>TLAL-DGOP-GIS-LP-021-09</t>
  </si>
  <si>
    <t>TLAL-DGOP-GIS-LP-018-09</t>
  </si>
  <si>
    <t>TLAL-DGOP-GIS-LP-008-09</t>
  </si>
  <si>
    <t>TLAL-DGOP-GIS-IR-012-11</t>
  </si>
  <si>
    <t>TLAL-DGOP-GIS-IR-005-11</t>
  </si>
  <si>
    <t>REPAVIMENTACIONES CON ASFALTO</t>
  </si>
  <si>
    <t>TLAL-DGOP-PIM-IR-027-10</t>
  </si>
  <si>
    <t>TLAL-DGOP-PIM-IR-025-10</t>
  </si>
  <si>
    <t>TLAL-DGOP-PIM-IR-024-10</t>
  </si>
  <si>
    <t>TLAL-DGOP-PIM-IR-012-10</t>
  </si>
  <si>
    <t>TLAL-DGOP-PIM-AD-018-10</t>
  </si>
  <si>
    <t>TLAL-DGOP-PIM-AD-008-10</t>
  </si>
  <si>
    <t>TLAL-DGOP-PIM-AD-007-10</t>
  </si>
  <si>
    <t>TLAL-DGOP-PIM-AD-006-10</t>
  </si>
  <si>
    <t>TLAL-DGOP-PIM-IR-016-11</t>
  </si>
  <si>
    <t>TLAL-DGOP-PIM-IR-014-11</t>
  </si>
  <si>
    <t>TLAL-DGOP-PIM-IR-012-11</t>
  </si>
  <si>
    <t>TLAL-DGOP-PIM-IR-005-11</t>
  </si>
  <si>
    <t>SUSTITUCION DE DESCARGAS DE DRENAJE Y TOMAS DE AGUA DOMICILIARIAS EN VARIAS CALLES</t>
  </si>
  <si>
    <t>TLAL-DGOP-PIM-AD-021-10</t>
  </si>
  <si>
    <t>TLAL-DGOP-PIM-AD-019-11</t>
  </si>
  <si>
    <t>TLAL-DGOP-PIM-IR-032-12</t>
  </si>
  <si>
    <t>TLAL-DGOP-PIM-IR-033-12</t>
  </si>
  <si>
    <t>TLAL-DGOP-PIM-IR-023-12</t>
  </si>
  <si>
    <t>TLAL-DGOP-PIM-IR-020-12</t>
  </si>
  <si>
    <t>CM-PIM-IR-021-11</t>
  </si>
  <si>
    <t>TECHADO DE SALON DE USOS MULTIPLES</t>
  </si>
  <si>
    <t>TLAL-DGOP-PIM-AD-018-12</t>
  </si>
  <si>
    <t>TLAL-DGOP-PIM-AD-019-12</t>
  </si>
  <si>
    <t>TLAL-DGOP-PIM-AD-020-12</t>
  </si>
  <si>
    <t>TLAL-DGOP-PIM-IR-003-12</t>
  </si>
  <si>
    <t>TLAL-DGOP-PIM-AD-027-12</t>
  </si>
  <si>
    <t>TLAL-DGOP-PIM-AD-026-12</t>
  </si>
  <si>
    <t>TLAL-DGOP-PIM-AD-002-12</t>
  </si>
  <si>
    <t>TLAL-DGOP-PIM-IR-024-12</t>
  </si>
  <si>
    <t>CM-PAGIM-IR-002-10</t>
  </si>
  <si>
    <t>VARIAS COLONIAS</t>
  </si>
  <si>
    <t>TLAL-DGOP-PIM-IR-038-12</t>
  </si>
  <si>
    <t>TLAL-DGOP-PIM-IR-045-12</t>
  </si>
  <si>
    <t>TLAL-DGOP-PIM-AD-102-12</t>
  </si>
  <si>
    <t>TLAL-DGOP-FOPAEDAPIE-IR-009-12</t>
  </si>
  <si>
    <t>SF</t>
  </si>
  <si>
    <t>SP</t>
  </si>
  <si>
    <t>PARTIDA</t>
  </si>
  <si>
    <t>ENTIDAD</t>
  </si>
  <si>
    <t>CLAVE PROGRAMÁTICA</t>
  </si>
  <si>
    <t>PROYECTO</t>
  </si>
  <si>
    <t>IMPORTE POR FINANCIAMIENTO</t>
  </si>
  <si>
    <t># DE
ACCIONES</t>
  </si>
  <si>
    <t>IMPORTE</t>
  </si>
  <si>
    <t>COMPROMETIDO</t>
  </si>
  <si>
    <t>OBRAS NUEVAS EN POA</t>
  </si>
  <si>
    <t># DE ACCIONES</t>
  </si>
  <si>
    <t>CANCELADAS</t>
  </si>
  <si>
    <t>F</t>
  </si>
  <si>
    <t>Sf</t>
  </si>
  <si>
    <t>Pg</t>
  </si>
  <si>
    <t>Sp</t>
  </si>
  <si>
    <t>Py</t>
  </si>
  <si>
    <t>No DE CONTROL</t>
  </si>
  <si>
    <t>04 01 01 05 01</t>
  </si>
  <si>
    <t>INFRAESTRUCTURA PARA LA SEGURIDAD PÚBLICA, TRÁNSITO Y PROTECCIÓN CIVIL</t>
  </si>
  <si>
    <t>A-8</t>
  </si>
  <si>
    <t>08 01 01 07 01</t>
  </si>
  <si>
    <t>INFRAESTRUCTURA Y EQUIPAMIENTO PARA LA EDUCACIÓN, CULTURA Y BIENESTAR SOCIAL.</t>
  </si>
  <si>
    <t>A-2</t>
  </si>
  <si>
    <t>A-13</t>
  </si>
  <si>
    <t>09 06 01 05 06</t>
  </si>
  <si>
    <t>INFRAESTRUCTURA Y EQUIPAMIENTO MUNICIPAL PARA LA MODERNIZACIÓN DE LAS COMUNICACIONES Y EL TRANSPORTE</t>
  </si>
  <si>
    <t>A-9</t>
  </si>
  <si>
    <t>A-10</t>
  </si>
  <si>
    <t>A-11</t>
  </si>
  <si>
    <t>10 02 01 04 05</t>
  </si>
  <si>
    <t>URBANIZACIÓN MUNICIPAL</t>
  </si>
  <si>
    <t>A-6</t>
  </si>
  <si>
    <t>A-7</t>
  </si>
  <si>
    <t>10 02 01 05 04</t>
  </si>
  <si>
    <t>INFRAESTRUCTURA EN VIALIDADES URBANAS MUNICIPALES</t>
  </si>
  <si>
    <t>A-1</t>
  </si>
  <si>
    <t>A-12</t>
  </si>
  <si>
    <t>CLAVE</t>
  </si>
  <si>
    <t>A-8,9,10</t>
  </si>
  <si>
    <t>A-5, A-6</t>
  </si>
  <si>
    <t>A-1, A-6</t>
  </si>
  <si>
    <t>10 02 01 07 03</t>
  </si>
  <si>
    <t>TOTALES:</t>
  </si>
  <si>
    <t>SUMA TOTAL:</t>
  </si>
  <si>
    <t>POA 2014</t>
  </si>
  <si>
    <t>DIFERENCIA:</t>
  </si>
  <si>
    <t>Entidad</t>
  </si>
  <si>
    <t>Partida</t>
  </si>
  <si>
    <t>HABITAT 2014</t>
  </si>
  <si>
    <t>INFRAESTRUCTURA Y EQUIPAMIENTO PARA LA SALUD, SEGURIDAD Y ASISTENCIA SOCIAL</t>
  </si>
  <si>
    <t>07 02 01 04 01</t>
  </si>
  <si>
    <t>A-5C HABITAT</t>
  </si>
  <si>
    <t>A-14</t>
  </si>
  <si>
    <t>A-15</t>
  </si>
  <si>
    <t>1 a 15</t>
  </si>
  <si>
    <t>A-3</t>
  </si>
  <si>
    <t>A-4</t>
  </si>
  <si>
    <t>A-5</t>
  </si>
  <si>
    <t>1 a 12</t>
  </si>
  <si>
    <t>A-5A</t>
  </si>
  <si>
    <t>1 a 2</t>
  </si>
  <si>
    <t>A-5B REP</t>
  </si>
  <si>
    <t>A-1, A-5C HABITAT, A-14, A-15</t>
  </si>
  <si>
    <t>A-2, A-3, A-4, A-5, A-5A, A-5B REP,       A-5 HABITAT, A-13</t>
  </si>
  <si>
    <t>1 A 63</t>
  </si>
  <si>
    <t>1 a 3</t>
  </si>
  <si>
    <t>1 a 4</t>
  </si>
  <si>
    <t>1 a2</t>
  </si>
  <si>
    <t>1 a 10</t>
  </si>
  <si>
    <t>LA PROVIDENCIA</t>
  </si>
  <si>
    <t>A-6A</t>
  </si>
  <si>
    <t>RESUMEN POR PROYECTO  versión OCTUBRE</t>
  </si>
  <si>
    <t/>
  </si>
  <si>
    <t>FIN</t>
  </si>
  <si>
    <t>FUN</t>
  </si>
  <si>
    <t>NO. DE CONTROL</t>
  </si>
  <si>
    <t>SISTEMA DE COORDINACIÓN HACENDARIA DEL ESTADO DE MÉXICO CON SUS MUNICIPIOS</t>
  </si>
  <si>
    <t>PRESUPUESTO BASADO EN RESULTADOS MUNICIPAL</t>
  </si>
  <si>
    <t xml:space="preserve"> INFRAESTRUCTURA EDUCATIVA Y CULTURAL</t>
  </si>
  <si>
    <t>EX EJIDOS DE TEPEOLULCO</t>
  </si>
  <si>
    <t>REHABILITACIÓN DE LA CASA DE CULTURA "LOMAS DE SAN ANDRES"</t>
  </si>
  <si>
    <t>REHABILITACIÓN DE LA BIBLIOTECA MUNICIPAL "EMMA GODOY"</t>
  </si>
  <si>
    <t>REHABILITACIÓN DE LA CASA DE CULTURA "PEDRO LABRADA CERVANTES"</t>
  </si>
  <si>
    <t>REHABILITACIÓN DE LA BIBLIOTECA MUNICIPAL "CARACOLES"</t>
  </si>
  <si>
    <t>REHABILITACIÓN DE LA CASA DE CULTURA "LA LOMA TLALNEMEX"</t>
  </si>
  <si>
    <t>REHABILITACIÓN GENERAL DEL JARDIN DE NIÑOS ALEJANDRO FLEMINF, UBICADA EN EXPLORADORES TONATIUH Y EXC. ACAYUCAN S/N COL. LÁZARO CÁRDENAS 3RA. SECCIÓN.</t>
  </si>
  <si>
    <t>REHABILITACIÓN GENERAL DE LA ESCUELA PRIMARIA ENRIQUE C. REBSAMEN, UBICADA EN ARGENTINA Y BRASIL S/N, COL. SAN JOSE IXHUATEPEC</t>
  </si>
  <si>
    <t>REHABILITACIÓN GENERAL DE LA ESCUELA PRIMARIA GRAL. FRANCISCO VILLA, UBICADA EN VENUSTIANO CARRANZA S/N, PUEBLO SAN JUAN IXHUATEPEC</t>
  </si>
  <si>
    <t>REHABILITACIÓN GENERAL DE LA ESCUELA PRIMARIA IGNACIO RAMIREZ, UBICADA EN AV. PAVON 12, COL. LOMAS DE SAN JUAN IXHUATEPEC</t>
  </si>
  <si>
    <t>REHABILITACIÓN GENERAL DEL JARDIN DE NIÑOS JOSE MARIA MATA, UBICADA EN ING. JOSÉ LORETO FAVELA S/N FRACC. LA COMUNIDAD</t>
  </si>
  <si>
    <t>REHABILITACIÓN GENERAL DE LA ESCUELA PRIMARIA GABRIELA MISTRAL, UBICADA EN LA CALLE CUATRO S/N, COL. EL OLIVO I</t>
  </si>
  <si>
    <t>REHABILITACIÓN GENERAL DE LA ESCUELA PRIMARIA CONFERENCIA INTERAMERICANA SEG. SOC; UBICADA EN AV. CENTRAL S/N, UNIDAD HAB. IMSS TLALNEPANTLA</t>
  </si>
  <si>
    <t>REHABILITACIÓN GENERAL DE LA ESCUELA PRIMARIA JESUS GARCÍA, UBICADA EN AV. SOMEX Y CONVENTO DEL CARMEN S/N, FRACC. LOS REYES IXTACALA</t>
  </si>
  <si>
    <t>REHABILITACIÓN GENERAL DE LA ESCUELA PRIMARIA ISAAC ARRIAGA, UBICADA EN 2 DE ABRIL S/N, COL. SAN LUCAS TEPETLACALCO.</t>
  </si>
  <si>
    <t>REHABILITACIÓN GENERAL DE LA ESCUELA PRIMARIA IGNACIO ZARAGOZA, UBICADA EN CALLE IGNACIO MANUEL ALTAMIRANO S/N, COL. EX HACIENDA DE SANTA MONICA</t>
  </si>
  <si>
    <t>REHABILITACIÓN GENERAL DE LA ESCUELA PRIMARIA JOSÉ VASCONCELOS, UBICADA EN ALVARO OBREGON 24, COL. LAS PALOMAS</t>
  </si>
  <si>
    <t>REHABILITACIÓN GENERAL DE LA ESCUELA PRIMARIA JUANA DE ASBAJE, UBICADA EN CALLE 9 Y 11 DE EJE SATELITE S/N, FRACC. VIVEROS DEL VALLE</t>
  </si>
  <si>
    <t>REHABILITACIÓN GENERAL DE LA ESCUELA PRIMARIA LIC. JUAN FERNANDEZ ALBARRAN, UBICADA EN AV. XALPA S/N, COL. SAN FELIPE IXTACALA</t>
  </si>
  <si>
    <t>REHABILITACIÓN GENERAL DE LA ESCUELA TELESECUNDARIA SILVESTRE REVUELTAS, UBICADA EN AZTECAS S/N, COL. CUAUHTEMOC</t>
  </si>
  <si>
    <t>REHABILITACIÓN GENERAL DEL JARDÍN DE NIÑOS JUAN DE LA CABADA, UBICADA EN PUERTO MANZANILLO S/N COL. EL PUERTO</t>
  </si>
  <si>
    <t>REHABILITACIÓN GENERAL DEL JARDÍN DE NIÑOS JOHN DEWEY, UBICADA EN AV. PROLONGACIÓN 100 METROS VALLEJO S/N U.H. TABLA HONDA</t>
  </si>
  <si>
    <t>REHABILITACIÓN GENERAL DE LA ESCUELA PRIMARIA GERMAN DE CAMPO, AV. DE LOS MAESTROS S/N, PUEBLO DE SAN ANDRES ATENCO</t>
  </si>
  <si>
    <t>TOTAL</t>
  </si>
  <si>
    <t>PAVIMENTACIONES</t>
  </si>
  <si>
    <t>REHABILITACION DE BANQUETAS, GUARNICIONES Y ARROYO VEHICULAR DE LA CALLE 16 DE SEPTIEMBRE, TRAMO CUAUHTEMOC A EMILIANO ZAPATA</t>
  </si>
  <si>
    <t>REHABILITAR  BANQUETAS, GUARNICIONES Y ARROYO VEHICULAR DE LAS CALLES PLANTA XIA Y TINGAMBATO</t>
  </si>
  <si>
    <t>REHABILITAR  BANQUETAS, GUARNICIONES, ARROYO VEHICULAR Y ESCALINATAS DE LA CALLE OBRERO</t>
  </si>
  <si>
    <t>ESPACIOS DEPORTIVOS</t>
  </si>
  <si>
    <t>TECHADO DE UNA CANCHA DE BASQUET UBICADA EN AZALEAS, ESQUINA JAZMINES</t>
  </si>
  <si>
    <t>CONSTRUCCION DE UNAS CANCHAS PARA BASQUETBOL</t>
  </si>
  <si>
    <t>INSTALAR TECHUMBRE PARA LA CANCHA DEPORTIVA UBICADA EN LA CALLE BUGAMBILIA</t>
  </si>
  <si>
    <t>DESARROLLO DE LA CULTURA</t>
  </si>
  <si>
    <t>CONSTRUCCION DE AULA DE USOS MULTIPLES EN LA ESCUELA PRIMARIA DR. GUSTAVO BAZ</t>
  </si>
  <si>
    <t>REHABILITACION DE LA ESTANCIA INFANTIL ANGEL MARIA GARIBAY QUINTANA</t>
  </si>
  <si>
    <t>REHABILITACION DE CENTRO DE DESARROLLO INFANTIL, LUISAN SAENZ DE BARRANDA</t>
  </si>
  <si>
    <t>CONSTRUCCION DE SALON DE USOS MULTIPLES EN AVENIDA POPOCATEPETL, ESQUINA CALLE JORUYO</t>
  </si>
  <si>
    <t>LOMAS DE  SAN ANDRES ATENCO</t>
  </si>
  <si>
    <t>UNIDAD HAB. EL ROSARIO I SECTOR II CD</t>
  </si>
  <si>
    <t>LA LOMA TLALNEMEX</t>
  </si>
  <si>
    <t>LÁZARO CÁRDENAS 3° SECC.</t>
  </si>
  <si>
    <t>SAN JOSE IXHUATEPEC</t>
  </si>
  <si>
    <t>PUEBLO SAN JUAN IXHUATEPEC</t>
  </si>
  <si>
    <t>LOMAS DE SAN JUAN IXHUATEPEC</t>
  </si>
  <si>
    <t>LA COMUNIDAD</t>
  </si>
  <si>
    <t>EL OLIVO I</t>
  </si>
  <si>
    <t>UNIDAD HAB. IMSS TLALNEPANTLA</t>
  </si>
  <si>
    <t>FRACC. LOS REYES IXTACALA</t>
  </si>
  <si>
    <t>SAN LUCAS TEPETLACALCO</t>
  </si>
  <si>
    <t>EX HACIENDA DE SANTA MONICA</t>
  </si>
  <si>
    <t>LAS PALOMAS</t>
  </si>
  <si>
    <t>FRACC. VIVEROS DEL VALLE</t>
  </si>
  <si>
    <t>SAN FELIPE IXTACALA</t>
  </si>
  <si>
    <t>CUAUHTEMOC</t>
  </si>
  <si>
    <t>U.H. TABLA HONDA</t>
  </si>
  <si>
    <t>PUEBLO DE SAN ANDRES ATENCO</t>
  </si>
  <si>
    <t>PUEBLO SAN LUCAS TEPETLACALCO</t>
  </si>
  <si>
    <t>FRACCIONAMIENTO ELECTRA</t>
  </si>
  <si>
    <t>FRACCIONAMIENTO VALLE HERMOSO</t>
  </si>
  <si>
    <t>BOSQUES DE CEYLAN</t>
  </si>
  <si>
    <t>CHALMA LA BARRANCA</t>
  </si>
  <si>
    <t>LOMAS DE  SAN ANDRES ATENCO AMPLIACION</t>
  </si>
  <si>
    <t>BENITO JUAREZ  (TEQUEXQUINAHAC)</t>
  </si>
  <si>
    <t>LOMA BONITA</t>
  </si>
  <si>
    <t>REHABILITACIÓN DE LA BIBLIOTECA MUNICIPAL TEPEOLULCO</t>
  </si>
  <si>
    <t>(en blanco)</t>
  </si>
  <si>
    <t>Total general</t>
  </si>
  <si>
    <t>02 02 01 01 05 03</t>
  </si>
  <si>
    <t>02 02 01 01 02 01</t>
  </si>
  <si>
    <t>02 05 01 01 01 06</t>
  </si>
  <si>
    <t>02 02 01 01 04 02</t>
  </si>
  <si>
    <t>02 02 01 01 03 01</t>
  </si>
  <si>
    <t>03 05 01 03 04 02</t>
  </si>
  <si>
    <t>02 02 01 01 02 03</t>
  </si>
  <si>
    <t>02 02 01 01 03 02</t>
  </si>
  <si>
    <t>02 02 01 01 04 01</t>
  </si>
  <si>
    <t>02 02 01 01 02 02</t>
  </si>
  <si>
    <t>02 02 01 01 05 02</t>
  </si>
  <si>
    <t>02 03 02 01 01 11</t>
  </si>
  <si>
    <t>02 02 01 01 02 04</t>
  </si>
  <si>
    <t>03 05 01 03 04 03</t>
  </si>
  <si>
    <t>A-2a</t>
  </si>
  <si>
    <t>A-2b</t>
  </si>
  <si>
    <t>A-2c</t>
  </si>
  <si>
    <t>A-2d</t>
  </si>
  <si>
    <t>A-11a</t>
  </si>
  <si>
    <t>A-11b</t>
  </si>
  <si>
    <t>A-11c</t>
  </si>
  <si>
    <t>A-11d</t>
  </si>
  <si>
    <t>A-11e</t>
  </si>
  <si>
    <t>A-11f</t>
  </si>
  <si>
    <t>A-11g</t>
  </si>
  <si>
    <t>A-11h</t>
  </si>
  <si>
    <t>Anexos</t>
  </si>
  <si>
    <t>RECONSTRUCCION  DE PUENTE VEHICULAR (INTERSECCIÓN LA PRESA Y RIO DE LOS REMEDIOS)</t>
  </si>
  <si>
    <t>PROYECTOS TÉCNICOS Y SUPERVISION</t>
  </si>
  <si>
    <t>MATERIA PRIMAS Y MATERIALES</t>
  </si>
  <si>
    <t>EDIFICIO DE LA COMISARÍA GENERAL DE SEGURIDAD PUBLICA</t>
  </si>
  <si>
    <t>TLALNEPANTLA CENTRO</t>
  </si>
  <si>
    <t>SECTOR 1: MURO DE CONTENCIÓN COL. ROBLES PATERA; CONSTRUCCIÓN DE CANCHAS TECHADAS, TAJO DEL MONTE Y NIDO DE ÁGUILAS, FRACCIONAMIENTO LOMAS DE VALLE DORADO; CONSTRUCCIÓN DE CENTRO RECREATIVO, CALLE MIGUEL ÁNGEL, FRENTE A LA IGLESIA, FRACCIONAMIENTO LOMAS BOULEVARES; REPAVIMENTACIÓN BOULEVARD POPOCATÉPETL, CERRO DE LA MALINCHE Y TEPONAXTLI, FRACCIONAMIENTO PIRULES; CONSTRUCCIÓN DE MURO DE CONTENCIÓN, CALLE REPÚBLICA, FRACCIONAMIENTO LOMAS BOULEVARES; MURO DE CONTENCIÓN, CALLE DÍAZ ORDAZ, COLONIA BENITO JUÁREZ</t>
  </si>
  <si>
    <t>SECTOR 3: CONSTRUCCIÓN DE SALÓN DE USOS MÚLTIPLES, CALLE MATAMOROS ESQUINA JAVIER MINA, COLONIA TLALNEPANTLA CENTRO; CONSTRUCCIÓN PRIMERA ETAPA DE SALÓN DE USOS, CALLE VALLE DE BRAVO ESQUINA JILOTEPEC, FRACCIONAMIENTO LA ROMANA; REMODELACIÓN DEL JARDÍN DE LA DIANA COLONIA TLALNEPANTLA CENTRO; CONSTRUCCIÓN DE SALÓN DE USOS MÚLTIPLES PROLONGACIÓN CALLE JILOTEPEC, COLONIA EL TRIÁNGULO; PRIMERA ETAPA COLOCACIÓN JUEGOS INFANTILES ENTRE PINO ROJO, VERDE Y SECO, FRACCIONAMIENTO VALLE DE LOS PINOS 2DA. SECCIÓN; RENOVACIÓN DEL PRIMER NIVEL DE CASA DE CULTURA ESQUINA GRANJAS Y CIRCUITO VIVEROS PONIENTE, UNIDAD HABITACIONAL ADOLFO LÓPEZ MATEOS; CONSTRUCCIÓN DE BARDA DE LADO AVENIDA MARIO COLÍN, COLONIA BENITO JUÁREZ CENTRO?, UBICADA EN EL MUNICIPIO DE TLALNEPANTLA DE BAZ, ESTADO DE MEXICO</t>
  </si>
  <si>
    <t>SECTOR 5: CENTRO DE CONVIVENCIA SOCIAL, CONVENTO DE SAN AGUSTÍN Y CONVENTO DE LA CONCEPCIÓN, FRACCIONAMIENTO JARDINES DE SANTA MÓNICA; VELÁRIA (FORO ABIERTO) AVENIDA MORELOS, CALLE JALISCO Y AVENIDA OAXACA, FRACCIONAMIENTO JACARANDAS; ALAMEDA RECREATIVA, AVENIDA BELEM DE LOS PADRES, FRACCIONAMIENTOS VALLE VERDE Y VALLE DE LOS PINOS 2A SECCIÓN; PAVIMENTACIÓN CON CONCRETO HIDRÁULICO, CALLE CONVENTO DE SANTA BRIGIDA DE SAN AGUSTÍN A CALLE OCOTE, FRACCIONAMIENTO JARDINES DE SANTA MÓNICA</t>
  </si>
  <si>
    <t>SECTOR 7: BARDA, CALLE MARAVILLAS Y PONIENTE 152, U.H. MARAVILLAS CEYLÁN; CONSTRUCCIÓN DE GIMNASIO AL AIRE LIBRE, JUEGOS INFANTILES Y CAJONES DE ESTACIONAMIENTO, CAMELLÓN DE CALZ. REYES HERÓLES, MARIO COLÍN Y TEQUEXQUINÁHUAC, COLONIA LA JOYA IXTACALA; CONSTRUCCIÓN DE CENTRO CULTURAL Y RECREATIVO (GIMNASIO, SALÓN DE USOS MÚLTIPLES, ESTACIONAMIENTO), AVENIDA ANDSA SIN NÚMERO ESQUINA NAUCALPAN Y 24 DE FEBRERO, COLONIA NUEVA IXTACALA</t>
  </si>
  <si>
    <t>SECTOR 8: CONSTRUCCIÓN DE SALÓN INTEGRAL DE USOS MÚLTIPLES CON CONSULTORIOS Y JUEGOS PÚBLICOS Y CERRADOS, PISTA DE PATINAJE Y BAILE TECHADO, DEPORTIVO CARLOS HERMOSILLO (SANTA CECILIA) Y PROLONGACIÓN 100 METROS VALLEJO; REHABILITACIÓN/RECUPERACIÓN DE ESPACIOS PÚBLICOS: PARQUE LOMA BONITA, COLONIA LOMA BONITA; PARQUE COLONIA IZCALLI DEL RÍO, COLONIA IZCALLI DEL RIO; PARQUE ENRIQUE YÁÑEZ; PARQUE DILIGENCIAS, COL. TABLA HONDA</t>
  </si>
  <si>
    <t>SECTOR 9: CONSTRUCCIÓN DE CASA DE USOS MÚLTIPLES, PROLONGACIÓN VALLEJO - 100 METROS (A UN COSTADO DEL JARDÍN DE NIÑOS "DEFENSORES DE LA PATRIA" Y ESCUELA SECUNDARIA 121); REMODELACIÓN DE PARQUE, CALLE CLAVEL, ARROYO SECO Y GERANIO, PUEBLO SAN MIGUEL CHALMA; PAVIMENTACIÓN CON CONCRETO HIDRÁULICO, CALLE GUADALUPE VICTORIA, DE AVENIDA BENITO JUÁREZ A FELIPE ÁNGELES, PUEBLO SAN LUCAS PATONI; PAVIMENTACIÓN CON CONCRETO HIDRÁULICO, CALLE PIRULES DE CALLE GRANADOS A CALLE CEREZOS, COLONIA LA ARBOLEDA; CONSTRUCCIÓN DE CASA DE LA TERCERA EDAD, CALLE TOLTECAS Y XOLOTL, COLONIA EL ARENAL; CONSTRUCCIÓN DE MURO DE CONTENCIÓN; CALLE IXTLIXOCHITL COLONIA EL TENAYO; CONSTRUCCIÓN DE MURO DE CONTENCIÓN, CALLE FRANCISCO VILLA NO. 146, PUEBLO SAN LUCAS PATONI; PAVIMENTACIÓN CON CONCRETO HIDRÁULICO CALLE PUERTO VICTORIA DE AVENIDA DEL PUERTO A PUERTO PRÍNCIPE, COLONIA EL PUERTO</t>
  </si>
  <si>
    <t>SECTOR 12: REHABILITACIÓN DEPORTIVO "CARACOLES" EN CALLE URUAPAN SIN NÚMERO, COLONIA CONSTITUCIÓN DE 1917 Y CONSTRUCCIÓN DE MURO DE CONTENCIÓN EN CALLE BOLIVIA Y COSTA RICA, COLONIA SAN JOSÉ IXHUATEPEC</t>
  </si>
  <si>
    <t>PRESUPUESTOS PARTICIPATIVOS 2014</t>
  </si>
  <si>
    <t>OBRAS EN PROCESO 2013</t>
  </si>
  <si>
    <t>FEDERAL</t>
  </si>
  <si>
    <t>TOTAL FEDERAL</t>
  </si>
  <si>
    <t>ESTATAL</t>
  </si>
  <si>
    <t>PAVIMENTACIÓN DE CONCRETO HIDRÁULICO DE LA CALLE FRESNO, DE BELEM DE LOS PADRES A PINO VERDE</t>
  </si>
  <si>
    <t>TOTAL ESTATAL</t>
  </si>
  <si>
    <t>REHABILITACION INTEGRAL DE LA SECUNDARIA "JOSE MARIA VELASCO OBREGON"</t>
  </si>
  <si>
    <t>REHABILITACIÓN DE LA PRIMARIA JUANA DE ASBAJE</t>
  </si>
  <si>
    <t>REHABILITACIÓN DEL J.N. FRIDA KAHLO</t>
  </si>
  <si>
    <t>REHABILITACIÓN DEL JARDÍN DE NIÑOS AQUILES SERDÁN</t>
  </si>
  <si>
    <t>REHABILITACION DE LA PRIMARIA EMILIANO ZAPATA Y/O CONSTITUCIÓN DE 1917</t>
  </si>
  <si>
    <t>REHABILITACIÓN DE LA PRIMARIA OTILIO MONTAÑO Y/O MIGUEL HIDALGO Y COSTILLA</t>
  </si>
  <si>
    <t>REHABILITAR LA TELESECUNDARIA "SILVESTRE REVUELTAS"</t>
  </si>
  <si>
    <t>REHABILITACIÓN DE MODULOS SANITARIOS EN LA ESCUELA PRIMARIA FRAY PEDRO DE GANTE</t>
  </si>
  <si>
    <t>SUMINISTRO Y COLOCACIÓN DE SEÑALAMIENTO Y BALIZACIÓN PARA TRANSITO CICLISTA</t>
  </si>
  <si>
    <t>SUMINISTRO Y COLOCACIÓN DE SISTEMA SINTETICO "DEPORTAN BULLTON STRUCTURAL SPRAY SYSTEM" DE 13 MM Y EQUIPAMIENTO FIJO BASICO EN EL DEPORTIVO SANTA CECILIA</t>
  </si>
  <si>
    <t>PROYECTO EJECUTIVO PARA LA CONSTRUCCION DEL POLIFORUM DIGITAL</t>
  </si>
  <si>
    <t>LA COL. CENTRO</t>
  </si>
  <si>
    <t>PUEBLO DE SAN LUCAS PATONI</t>
  </si>
  <si>
    <t>TOTAL MUNICIPAL</t>
  </si>
  <si>
    <t>MUNICIPAL</t>
  </si>
  <si>
    <t>CENTRO DE REHABILITACION INTEGRAL DEL DIF - TENAYO</t>
  </si>
  <si>
    <t>CASETA DE CREMATORIO MUNICIPAL Y OSARIOS</t>
  </si>
  <si>
    <t>TOTAL  OBRAS EN PROCESO 2013</t>
  </si>
  <si>
    <t>"PAVIMENTACIÓN CON CONCRETO HIDRÁULICO DE LA CALLE GERMÁN BAZ Y PAVIMENTACIÓN CON CONCRETO HIDRÁULICO DE LA CALLE DURÁN CASTRO"</t>
  </si>
  <si>
    <t>"CANCHA DE USOS MÚLTIPLES CALLE MINA Y VICENTE GUERRERO, CANCHA DE USOS MÚLTIPLES AV. DE LAS TORRES ESQUINA PONCIANO ARRIAGA, CANCHA DE USOS MÚLTIPLES CALLE LETOILE Y REPÚBLICA, CANCHA DE USOS MÚLTIPLES AHUEHUETES, CANCHA DE USOS MÚLTIPLES UNIDAD HABITACIONAL TEJAVANES, CANCHA DE USOS MÚLTIPLES UNIDAD HABITACIONAL IMSS TEQUEXQUINAHUAC"</t>
  </si>
  <si>
    <t>LA COL. LOMAS DE SAN JUAN IXHUATEPEC</t>
  </si>
  <si>
    <t>LAS COL. LOMA AZUL, CONSTITUYENTES DE 1857, LOMAS BOULEVARES, AHUEHUETES, UNIDAD HABITACIONAL TEJAVANES Y UNIDAD HABITACIONAL IMSS TEQUEXQUINAHUAC</t>
  </si>
  <si>
    <t>PAVIMENTACIÓN CON CONCRETO HIDRÁULICO DE LA CALLE COMONFORT</t>
  </si>
  <si>
    <t>PAVIMENTACIÓN CON CARPETA ASFÁLTICA EN CALLE ROMA</t>
  </si>
  <si>
    <t>PAVIMENTACIÓN CON CARPETA ASFÁLTICA EN LAS CALLES DE SAN JERÓNIMO, DON HIPÓLITO, LA SANTA VERACRUZ, LA PROFESA Y SAN FELIPE</t>
  </si>
  <si>
    <t>"REPAVIMENTACIÓN CON CONCRETO ASFÁLTICO CALLE ALFANJES DE ALFREDO DEL MAZO A ALMOLOYA DE JUÁREZ"</t>
  </si>
  <si>
    <t>"REPAVIMENTACIÓN CON CONCRETO ASFÁLTICO DE LA AV. DE LOS FRAILES Y CALLE 16 DE SEPTIEMBRE"</t>
  </si>
  <si>
    <t>LOS REYES IXTACALA 1A Y 2A SECCION</t>
  </si>
  <si>
    <t>COL. BENITO JUÁREZ</t>
  </si>
  <si>
    <t>FRACC. JARDINES DE BELLAVISTA</t>
  </si>
  <si>
    <t>FRACC. VALLE DE SANTA MÓNICA</t>
  </si>
  <si>
    <t>EL FRACC. IZCALLI ACATITLAN</t>
  </si>
  <si>
    <t>LA COL. SAN ANDRÉS ATENCO AMPLIACIÓN</t>
  </si>
  <si>
    <t>"REPAVIMENTACIÓN DEL CUERPO PONIENTE DE LA AV. DE LAS ARMAS EN EL FRACCIONAMIENTO INDUSTRIAL LAS ARMAS"</t>
  </si>
  <si>
    <t>"PAVIMENTACIÓN CON CONCRETO HIDRÁULICO DE LA CALLE ATZAYACATL ENTRE IXTLIXOCHITL Y REINA XOCHITL"</t>
  </si>
  <si>
    <t>"PAVIMENTACIÓN CON CONCRETO ASFÁLTICO DE LA AV. DE LOS FRAILES"</t>
  </si>
  <si>
    <t>"INSPECCIÓN ESTRUCTURAL, REHABILITACIÓN Y CAMBIO DE ESCALERAS POR RAMPAS DE PUENTE PEATONAL PERIFÉRICO A LA ALTURA DEL CITY CLUB"</t>
  </si>
  <si>
    <t>HABILITACIÓN DEL AUDITORIO COMO TEATRO DEL PUEBLO (1ª. ETAPA)</t>
  </si>
  <si>
    <t>"DEMOLICIÓN DE CARPETA ASFÁLTICA DE LA CALLE CERRO GORDO DE LA COL. JORGE JIMÉNEZ CANTÚ</t>
  </si>
  <si>
    <t>"REFORZAMIENTO ESTRUCTURAL DE LA ESTANCIA INFANTIL UBICADA EN EL DIF MUNICIPAL"</t>
  </si>
  <si>
    <t>REPAVIMENTACIÓN CON CARPETA ASFÁLTICA DE LA PLAZA UBICADA ENTRE LAS CALLES: CIRCUITO VIVEROS DEL SUR, ACACIAS Y BEGONIAS</t>
  </si>
  <si>
    <t>REPAVIMENTACIÓN CON CARPETA ASFÁLTICA DE LA GASA DE DESINCORPORACIÓN, PERIFÉRICO LADO SUR</t>
  </si>
  <si>
    <t>REPAVIMENTACIÓN CON CARPETA ASFÁLTICA DEL PASEO DE LAS ORQUÍDEAS, RETORNO DE LOS CRISANTEMOS Y RETORNO DE LOTO</t>
  </si>
  <si>
    <t>"AMPLIACIÓN DE LA CASA DEL PUEBLO"</t>
  </si>
  <si>
    <t>"CONSTRUCCIÓN DEL PARQUE EN LA CALLE LUIS ECHEVERRÍA"</t>
  </si>
  <si>
    <t>"PAVIMENTACIÓN CON CONCRETO ESTAMPADO CALLE ZARAGOZA ENTRE LA AV. HIDALGO Y LA AV. AYUNTAMIENTO"</t>
  </si>
  <si>
    <t>"REPAVIMENTACIÓN CON CONCRETO ASFÁLTICO AV. PRIMERO DE MAYO TRAMO DE LA AV. GUSTAVO BAZ PRADA (0+570) AL KM 1+020, EN LA COL. BENITO JUÁREZ"</t>
  </si>
  <si>
    <t>"REPAVIMENTACIÓN CON CONCRETO ESTAMPADO DE LA CALLE GRAN PIRÁMIDE TRAMO ENTRE CUAUHTÉMOC Y AHUEHUETES"</t>
  </si>
  <si>
    <t>"PAVIMENTACIÓN CON CONCRETO ESTAMPADO EN VARIAS CALLES ALEDAÑAS AL MERCADO FILIBERTO GÓMEZ" LA COL. CENTRO</t>
  </si>
  <si>
    <t>"MÓDULO ADMINISTRATIVO COMUNITARIO EL ROSARIO"</t>
  </si>
  <si>
    <t>"DEMOLICIÓN DE CONCRETO HIDRÁULICO DE LA CALLE CERRO MEZQUITAL TRAMO CERRO GORDO A CERRO CARBONERA"</t>
  </si>
  <si>
    <t>"REMODELACIÓN DE LAS OFICINAS DEL JUEZ CALIFICADOR UBICADAS EN ZONA CENTRO Y SAN JUAN IXHUATEPEC Y OFICINAS DE VÍA PÚBLICA ZONA CENTRO"</t>
  </si>
  <si>
    <t>"REHABILITACIÓN DE LA CASA DE LA CULTURA "EL CUCURUCHO"</t>
  </si>
  <si>
    <t>"REPAVIMENTACIÓN CON CONCRETO ASFÁLTICO CALLE AZTECAS, DE ZUMPANGO A TOLTECAS"</t>
  </si>
  <si>
    <t>"REPAVIMENTACIÓN CON CONCRETO ASFÁLTICO CALLE ACULCO, DE RÍO LERMA A TOLTECAS"</t>
  </si>
  <si>
    <t>"REPAVIMENTACIÓN CON DOS RIEGOS DE LIGA VARIAS CALLES"</t>
  </si>
  <si>
    <t>"REPAVIMENTACIÓN CON CONCRETO ASFÁLTICO CALLE MANUEL ÁVILA CAMACHO (ENTRE LÁZARO CÁRDENAS Y NECAXA) Y CALLE FRANCISCO VILLA (ENTRE LÁZARO CÁRDENAS Y EMILIANO ZAPATA)</t>
  </si>
  <si>
    <t>"REPAVIMENTACIÓN CON ASFALTO CALLE SIDAR Y ROVIROSA ENTRE LA AV. HIDALGO Y LA AV. REVOLUCIÓN"</t>
  </si>
  <si>
    <t>"REPAVIMENTACIÓN CON ASFALTO CALLE FILIBERTO GÓMEZ, ENTRE LA AV. HIDALGO Y LA AV. AYUNTAMIENTO"</t>
  </si>
  <si>
    <t>"REPAVIMENTACIÓN CON ASFALTO CALLE AMANALCO, ENTRE ZUMPANGO Y AV. RÍO LERMA"</t>
  </si>
  <si>
    <t>REPAVIMENTACIÓN CON ASFALTO CALLE EX HACIENDA DE ENMEDIO Y CALLE JUÁREZ</t>
  </si>
  <si>
    <t>"REPAVIMENTACIÓN CON ASFALTO RETORNO DE LA SANDÍA"</t>
  </si>
  <si>
    <t>"REPAVIMENTACIÓN CON CONCRETO HIDRÁULICO CDA. INDEPENDENCIA"</t>
  </si>
  <si>
    <t>REPAVIMENTACIONES CON ASFALTO PRIVADA TERESA DE ÁVILA</t>
  </si>
  <si>
    <t>"REPAVIMENTACIÓN CON ASFALTO CALLE AZUCENA"</t>
  </si>
  <si>
    <t>"PAVIMENTACIÓN CON CONCRETO ASFÁLTICO DE LAS CALLES SAN ANTONIO (TRAMO COLÍN Y GALEANA); FRESNOS (TRAMO HUERTA Y LÍMITE); XAHUENCO (TRAMO SAN ANTONIO Y ABASOLO); CHABACANO (TRAMO CHALCO Y ABASOLO); HUERTA (TRAMO ESQ. FRESNOS Y LÍMITE); PROLONGACIÓN CHALCO (TRAMO MARIO COLÍN Y GALEANA)"</t>
  </si>
  <si>
    <t>"PRIMERA ETAPA DEL PARQUE RECREATIVO CUMBRES DEL VALLE"</t>
  </si>
  <si>
    <t>"CONSTRUCCIÓN DE SALÓN DE USOS MÚLTIPLES EN EL EDIFICIO ADMINISTRATIVO DE CRISTINA PACHECO EN LA ZONA ORIENTE"</t>
  </si>
  <si>
    <t>"SUPERVISIÓN EXTERNA DE OBRAS DE PAVIMENTACIÓN DE LOS PROGRAMAS FISM Y HABITAT 2012"</t>
  </si>
  <si>
    <t>"SUPERVISIÓN EXTERNA DE OBRAS DE PAVIMENTACIÓN DE LOS PROGRAMAS FEFOM Y FOPAEDAPIE 2012"</t>
  </si>
  <si>
    <t>"ELABORACIÓN DEL PROYECTO EJECUTIVO DEL PUENTE PEATONAL TENAYUCA "EL ARENAL", AV. MARIO COLÍN Y CALLE TOLTECAS"</t>
  </si>
  <si>
    <t>"REHABILITACIÓN DE LA ESC. PRIMARIA FORD 19"</t>
  </si>
  <si>
    <t>"REHABILITACIÓN DE LA ESCUELA PRIMARIA JUSTO SIERRA (PRIMERA ETAPA)"</t>
  </si>
  <si>
    <t>"REHABILITACIÓN DE LA ESC. PRIMARIA MAESTRO ANTONIO CASO"</t>
  </si>
  <si>
    <t>"REHABILITACIÓN DE LA ESC. PRIMARIA BENITO JUÁREZ"</t>
  </si>
  <si>
    <t>"REHABILITACIÓN DE LA ESCUELA PRIMARIA JUSTO SIERRA"</t>
  </si>
  <si>
    <t>"REHABILITACIÓN GENERAL DE LA PRIMARIA IGNACIO ZARAGOZA"</t>
  </si>
  <si>
    <t>"REHABILITACIÓN DEL JARDÍN DE NIÑOS UNIDAD HAB. NO. 2 DEL IMSS"</t>
  </si>
  <si>
    <t>"REHABILITACIÓN DE LA ESCUELA SECUNDARIA JUSTO SIERRA"</t>
  </si>
  <si>
    <t>"REHABILITACIÓN DE BARDA EN EL JARDÍN DE NIÑOS MARÍA ELENA CHANES"</t>
  </si>
  <si>
    <t>"REHABILITACIÓN DEL JARDÍN DE NIÑOS JOHN DEWEY"</t>
  </si>
  <si>
    <t>"REHABILITACIÓN GENERAL DE LA ESCUELA PRIM. PEDRO MORENO"</t>
  </si>
  <si>
    <t>"REPAVIMENTACIÓN CON CONCRETO ASFÁLTICO CALLE 20 DE NOVIEMBRE, TRAMO DE CUAUHTÉMOC A MORELOS"</t>
  </si>
  <si>
    <t>"REHABILITACIÓN DE AULAS EXISTENTES EN EL JARDÍN DE NIÑOS 18 DE MARZO"</t>
  </si>
  <si>
    <t>"CONSTRUCCIÓN DE POZOS DE VISITA Y REJILLAS TRANSVERSALES EN LAS CALLES MIGUEL HIDALGO E IGNACIO ZARAGOZA DE LA COL. LAS PALOMAS" LA COL. LAS PALOMAS</t>
  </si>
  <si>
    <t>EL FRACCIONAMIENTO INDUSTRIAL LAS ARMAS</t>
  </si>
  <si>
    <t>LA COL. EL TENAYO CENTRO</t>
  </si>
  <si>
    <t>LA COL. VALLE VERDE</t>
  </si>
  <si>
    <t>PUEBLO DE SANTA CECILIA</t>
  </si>
  <si>
    <t>LA COL. JORGE JIMÉNEZ CANTÚ</t>
  </si>
  <si>
    <t>LA COL. JARDINES DE SANTA MÓNICA</t>
  </si>
  <si>
    <t>UNIDAD HABITACIONAL ADOLFO LÓPEZ MATEOS</t>
  </si>
  <si>
    <t>COL. VALLE DE LOS PINOS</t>
  </si>
  <si>
    <t>FRACC. AMPLIACIÓN VALLE CEILÁN</t>
  </si>
  <si>
    <t>LA COL. XOCOYAHUALCO</t>
  </si>
  <si>
    <t>LA COL. BENITO JUÁREZ TEQUESQUINAHUAC</t>
  </si>
  <si>
    <t>LA COL. TLALNEPANTLA CENTRO</t>
  </si>
  <si>
    <t>LA COL. BENITO JUÁREZ</t>
  </si>
  <si>
    <t>EL PUEBLO DE SAN BARTOLO TENAYUCA</t>
  </si>
  <si>
    <t>LA COLONIA EL ROSARIO</t>
  </si>
  <si>
    <t>LA COL. DR. JORGE JIMÉNEZ CANTÚ</t>
  </si>
  <si>
    <t>LA COL. SAN JUAN IXHUATEPEC Y ZONA CENTRO</t>
  </si>
  <si>
    <t>LA COL. EL ROSARIO</t>
  </si>
  <si>
    <t>LA COL. LA ROMANA</t>
  </si>
  <si>
    <t>LA UNIDAD HABITACIONAL TLALCALLI</t>
  </si>
  <si>
    <t>LA COL. DIVISIÓN DEL NORTE</t>
  </si>
  <si>
    <t>LA COL. CENTRO TLALNEPANTLA</t>
  </si>
  <si>
    <t>COL. EX HACIENDA DE ENMEDIO</t>
  </si>
  <si>
    <t>LA UNIDAD HABITACIONAL ADOLFO LÓPEZ MATEOS</t>
  </si>
  <si>
    <t>LA COL. COOPERATIVA LA ROMANA</t>
  </si>
  <si>
    <t>UNIDAD HABITACIONAL ALTAVISTA</t>
  </si>
  <si>
    <t>EL FRACC. CHALMA LA UNIÓN</t>
  </si>
  <si>
    <t>EL FRACC. RANCHO SAN ANTONIO</t>
  </si>
  <si>
    <t>LA COL. CUMBRES DEL VALLE</t>
  </si>
  <si>
    <t>LA ZONA INDUSTRIAL LA PRESA</t>
  </si>
  <si>
    <t>VARIAS COLONIAS DEL MUNICIPIO DE TLALNEPANTLA DE BAZ</t>
  </si>
  <si>
    <t>LA COL. EL ARENAL</t>
  </si>
  <si>
    <t>LA COL. SAN BARTOLO TENAYUCA</t>
  </si>
  <si>
    <t>LA COL. MARINA NACIONAL</t>
  </si>
  <si>
    <t>EL FRACC. LOS PIRULES</t>
  </si>
  <si>
    <t>LA COL. EX HACIENDA DE SANTA MÓNICA</t>
  </si>
  <si>
    <t>LA UNIDAD HABITACIONAL IMSS TLALNEPANTLA</t>
  </si>
  <si>
    <t>LA COL. VALLE DE LOS PINOS</t>
  </si>
  <si>
    <t>SAN BARTOLO TENAYUCA</t>
  </si>
  <si>
    <t>AMPLIACIÓN GUSTAVO BAZ</t>
  </si>
  <si>
    <t>LA COL. SAN JUAN IXHUATEPEC</t>
  </si>
  <si>
    <t>EL PUEBLO SAN LUCAS TEPETLACALCO</t>
  </si>
  <si>
    <t>EL PUEBLO SANTA CECILIA</t>
  </si>
  <si>
    <t>LA COL. LAS PALOMAS</t>
  </si>
  <si>
    <t>TOTAL  OBRAS EN PROCESO 2014</t>
  </si>
  <si>
    <t>TLAL-DGOP-PIM-LP-002-13</t>
  </si>
  <si>
    <t>TLAL-DGOP-PIM-LP-007-14</t>
  </si>
  <si>
    <t>TLAL-DGOP-PIM-LP-002-14</t>
  </si>
  <si>
    <t>TLAL-DGOP-PIM-LP-003-14</t>
  </si>
  <si>
    <t>TLAL-DGOP-PIM-LP-004-14</t>
  </si>
  <si>
    <t>TLAL-DGOP-PIM-LP-005-14</t>
  </si>
  <si>
    <t>TLAL-DGOP-PIM-LP-008-14</t>
  </si>
  <si>
    <t>TLAL-DGOP-PIM-LP-006-14</t>
  </si>
  <si>
    <t>TLAL-DGOP-PIM-LP-012-14</t>
  </si>
  <si>
    <t>TLAL-DGOP-PIM-IR-020-13</t>
  </si>
  <si>
    <t>CM-PIM-IR-020-12</t>
  </si>
  <si>
    <t>TLAL-DGOP-PAGIM-IR-001-11</t>
  </si>
  <si>
    <t>A-5.1</t>
  </si>
  <si>
    <t>ESTRUCTURA</t>
  </si>
  <si>
    <t>A-9.1</t>
  </si>
  <si>
    <t>PAVIMENTACION CON MEZCLA ASFALTICA DE DIFERENTES CALLES</t>
  </si>
  <si>
    <t>A-11.1g</t>
  </si>
  <si>
    <t>A-11.1h</t>
  </si>
  <si>
    <t>A-11.2g</t>
  </si>
  <si>
    <t>A-11.2h</t>
  </si>
  <si>
    <t>A-11.3g</t>
  </si>
  <si>
    <t>A-11.4g</t>
  </si>
  <si>
    <t>A-11.3h</t>
  </si>
  <si>
    <t>A-11.4h</t>
  </si>
  <si>
    <t>A-11.5g</t>
  </si>
  <si>
    <t>A-11.5h</t>
  </si>
  <si>
    <t>TOTAL POA</t>
  </si>
  <si>
    <t>MEJORAMIENTO A LA INFRAESTRUCTURA VIAL</t>
  </si>
  <si>
    <t>S/N</t>
  </si>
  <si>
    <t>MEJORAMIENTO DE LA INFRAESTRUCTURA DEPORTIVA, CULTURAL Y SOCIAL</t>
  </si>
  <si>
    <t>MEJORAMIENTO A LA INFRAESTRUCTURA EDUCATIVA</t>
  </si>
  <si>
    <t>CONTAR CON PROYECTOS Y ESTUDIOS ACORDES A LA NECESIDAD DE LA OBRA</t>
  </si>
  <si>
    <t>MEJORAR LA INFRAESTRUCTURA DE SEGURIDAD PUBLICA</t>
  </si>
  <si>
    <t>"CONSTRUCCIÓN DEL CENTRO CULTURAL BICENTENARIO 2DA. ETAPA" MARIO COLÍN Y RIVAPALACIO, TLALNEPANTLA CENTRO</t>
  </si>
  <si>
    <t>MEJORAMIENTO DE LA INFRAESTRUCTURA DEPORTIVA, CULTURAL, VIAL  Y SOCIAL</t>
  </si>
  <si>
    <t>MEJORAMIENTO DE LA INFRAESTRUCTURA DEPORTIVA, CULTURAL,   Y SOCIAL</t>
  </si>
  <si>
    <t>PROYECTOS TECNICOS 2014</t>
  </si>
  <si>
    <t>PROYECTO EJECUTIVO PARA LA CONSTRUCCION DE LA SEGUNDA ETAPA DEL PUENTE VEHICULAR MARIO COLIN IV, UBICADO EN EL CRUCE DE MARIO COLIN</t>
  </si>
  <si>
    <t>TLAL-DGOP-PIM-IR-001-14</t>
  </si>
  <si>
    <t>AMPLIACIÓN DEL PROYECTO DEL NUEVO CENTRO DE REHABILITACIÓN INTEGRAL DEL DIF</t>
  </si>
  <si>
    <t>UNIDAD HABITACIONAL EL TENAYO</t>
  </si>
  <si>
    <t>TLAL-DGOP-PIM-IR-005-14</t>
  </si>
  <si>
    <t>OBRAS EN PROCESO 2012 Y ANTERIOR</t>
  </si>
  <si>
    <t>FONDO DE CULTURA</t>
  </si>
  <si>
    <t>FONDO DE INFRAESTRUCTURA DEPORTIVA</t>
  </si>
  <si>
    <t>CONSTRUCCIÓN DE UN PASO A DESNIVEL EN EL CRUCE VIAL DE LA AVENIDA TOLTECAS Y AVENIDA HIDALGO.</t>
  </si>
  <si>
    <t>TLAL-DGOP-PIM-LP-003-13</t>
  </si>
  <si>
    <t>CONSTRUCCION DE CLINICA EQUINOTERAPIA</t>
  </si>
  <si>
    <t>INVITACIÓN RESTRINGIDA</t>
  </si>
  <si>
    <t>ADJUDICACIÓN DIRECTA</t>
  </si>
  <si>
    <t>LIC. GUILLERMO ALFREDO MARTÍNEZ GONZÁLEZ</t>
  </si>
  <si>
    <t>LICITACIÓN PÚBLICA</t>
  </si>
  <si>
    <t>DIRECTORA GENERAL DE OBRAS PÚBLICAS</t>
  </si>
  <si>
    <t>PASO A DESNIVEL</t>
  </si>
  <si>
    <t>SINDICO MUNICIPAL</t>
  </si>
  <si>
    <t>LIC. MAURICIO LÓPEZ QUIRARTE</t>
  </si>
  <si>
    <t>SECTOR 4: REHABILITACIÓN ESPACIO DEPORTIVO, CANCHA DE USOS MÚLTIPLES, TECHADO. ÁREA DE JUEGOS INFANTILES (0-6 AÑOS), APARATOS DE GIMNASIA, A ESPALDAS DEL CENTRO CULTURAL Y SOCIAL "EL MITO", ENTRE EDIFICIO FERNANDO DE ALVA IXTLIXÓCHITL Y TEZOZOMOC, EL ROSARIO I; ADECUACIÓN DEL LOCAL PARA CENTRO COMUNITARIO, ESTANCIA DIURNA PARA ADULTOS DE LA TERCERA EDAD CON ÁREA DE EJERCICIOS, AVENIDA DE LOS BARRIOS Y CONVENTO DE TEPOTZOTLÁN, COLONIA HOGARES FERROCARRILEROS; PAVIMENTACIÓN CON CONCRETO ASFÁLTICO CALLE CHOPO Y AVENIDA DEL TRABAJO, AVENIDA INDUSTRIA, PUEBLO DE LOS REYES; PAVIMENTACIÓN CON CONCRETO ASFÁLTICO AVENIDA DEL TRABAJO, DE AVENIDA PRESIDENTE JUÁREZ A LAS VÍAS DEL TREN, PUEBLO LOS REYES?, UBICADA EN EL MUNICIPIO DE TLALNEPANTLA DE BAZ, ESTADO DE MEXICO</t>
  </si>
  <si>
    <t>"REHABILITACIÓN DE LA ESC. SEC. TEC. PRESIDENTE RUÍZ CORTINEZ N° 4</t>
  </si>
  <si>
    <t>SECTOR 13: CONSTRUCCIÓN DE TECHO PARA LA ESCUELA PRIMARIA "ANTONIO CASO" AVENIDA NECAXA NO. 30 PAVIMENTACIÓN CON CONCRETO HIDRÁULICO 1.- CALLE PRINCIPAL 2.- LA CALLE RUÍZ CORTINEZ PAVIMENTACIÓN CON CONCRETO ASFÁLTICO AVENIDA RÍO DE LOS REMEDIOS</t>
  </si>
  <si>
    <t>ING. ROCÍO MORENO DÁVILA</t>
  </si>
  <si>
    <t>CONSTRUCCION DE CASETA DEL CREMATORIO MUNICIPAL Y OSARIOS EN LOS PANTEONES MUNICIPALES</t>
  </si>
  <si>
    <t>TLAL-DGOP-PIM-LP-011-14</t>
  </si>
  <si>
    <t>MTRA. JULIA GALINDO TEJEDA</t>
  </si>
  <si>
    <t>TESORERA MUNICIPAL</t>
  </si>
  <si>
    <t>TLAL-DGOP-PIM-AD-001-14</t>
  </si>
  <si>
    <t>CENTRO DE TLALNEPANTLA</t>
  </si>
  <si>
    <t>TLAL-DGOP-PIM-IR-001-15</t>
  </si>
  <si>
    <t>PRESIDENTE MUNICIPAL SUSTITUTO</t>
  </si>
  <si>
    <t>DIRECCIÓN GENERAL DE OBRAS PÚBLICAS</t>
  </si>
  <si>
    <t>TLAL-DGOP-FEFOM-IR-001-15</t>
  </si>
  <si>
    <t>AYUNTAMIENTO CONSTITUCIONAL DE TLALNEPANTLA DE BAZ</t>
  </si>
  <si>
    <t>No.</t>
  </si>
  <si>
    <t>Programa</t>
  </si>
  <si>
    <t>No. Obras Aut.</t>
  </si>
  <si>
    <t>PROPUESTA</t>
  </si>
  <si>
    <t>RECURSOS FEDERALES</t>
  </si>
  <si>
    <t>RECURSOS ESTATALES</t>
  </si>
  <si>
    <t>GRAN TOTAL:</t>
  </si>
  <si>
    <t>REPAVIMENTACION CON CARPETA ASFALTICA EN VARIAS CALLES DE LA COLONIA REYES IXTACALA, AVENIDA DE LOS BARRIOS/INDECO Y MIGUEL HIDALGO</t>
  </si>
  <si>
    <t>ELABORACIÓN  DEL ANÁLISIS COSTO BENEFICIO SIMPLIFICADO Y MANIFESTACIÓN DE IMPACTO AMBIENTAL EN LA MODALIDAD DE PARTICULAR DEL PROYECTO EJECUTIVO PARA EL PROYECTO DEL PUENTE VEHICULAR MARIO COLIN Y AYUNTAMIENTO</t>
  </si>
  <si>
    <t>REPAVIMENTACIÓN CON CONCRETO HIDRÁULICO DE LA AVENIDA REYES HEROLES , PRIMERA ETAPA (PIM)</t>
  </si>
  <si>
    <t>PROGRAMA DE OBRA ANUAL 2016</t>
  </si>
  <si>
    <t>(POA 2016)</t>
  </si>
  <si>
    <t>FONDO DE PAVIMENTACIÓN Y DESARROLLO MUNICIPAL (FOPADEM)</t>
  </si>
  <si>
    <t>SUBTOTAL 1</t>
  </si>
  <si>
    <t>TOTAL POA 2016</t>
  </si>
  <si>
    <t>AMPLIACION PARA PROYECTOS DE DESARROLLO REGIONAL</t>
  </si>
  <si>
    <t>FISMDF 2016 (Antes FAIS)</t>
  </si>
  <si>
    <t>FEFOM 2016</t>
  </si>
  <si>
    <t>FONDO PARA LA INFRAESTRUCTURA SOCIAL MUNICIPAL Y DE LAS DEMARCACIONES TERRITORIALES DEL DISTRITO FEDRAL</t>
  </si>
  <si>
    <t>FOPADEM</t>
  </si>
  <si>
    <t>FONDO DE PAVIMENTACIÓN Y DESARROLLO MUNICIPAL</t>
  </si>
  <si>
    <t>FC</t>
  </si>
  <si>
    <t>FID</t>
  </si>
  <si>
    <t>PROYECTOS DE DESARROLLO REGIONAL</t>
  </si>
  <si>
    <t>AMPLIACIÓN PARA PROYECTOS DE DESARROLLO REGIONAL</t>
  </si>
  <si>
    <t>ADJUDICACIÓN DRECTA</t>
  </si>
  <si>
    <t>FEFOM</t>
  </si>
  <si>
    <t>FONDO ESTATAL DE FORTALECIMIENTO MUNICIPAL</t>
  </si>
  <si>
    <t>COLONIAS VARIAS</t>
  </si>
  <si>
    <t>FISMDF (ANTES FAIS)</t>
  </si>
  <si>
    <t>CASETA DE CREMATORIO</t>
  </si>
  <si>
    <t>MEJORAMIENTO A LA INFRAESTRUCTURA SOCIAL</t>
  </si>
  <si>
    <t>REHABILITAR CENTRO DE DESARROLLO INFANTIL "LUISA SAENZDE BARANDA", BENITO JUÁREZ (TEQUEX), REHABILITAR LA ESTANCIA INFANTIL "ANGELMARÍA GARIBAY QUINTANA" XOCOYAHUALCO, UBICADA EN VARIAS COLONIAS EN EL MUNICIPIO DE TLALNEPANTLA DE BAZ, ESTADO DEMÉXICO</t>
  </si>
  <si>
    <t>SAN RAFAEL</t>
  </si>
  <si>
    <t>LOS REYES</t>
  </si>
  <si>
    <t>TLAL-DGOP-PDD-IR-002-15</t>
  </si>
  <si>
    <t>SUBTOTAL 3</t>
  </si>
  <si>
    <t>SUBTOTAL 2</t>
  </si>
  <si>
    <t>ESTUDIO DE IMPACTO AMBIENTAL DEL PARQUE RECREATIVO DENOMINADO ECOPARQUE ACOATL</t>
  </si>
  <si>
    <t>SAN JUAN IXHUATEPEC</t>
  </si>
  <si>
    <t>Modificado: 15/Diciembre/2015</t>
  </si>
  <si>
    <t>PAVIMENTACIÓN DE LA CALLE PUERTO RICO (DE AV. 1 A LA CALLE 22 DE AGOSTO).</t>
  </si>
  <si>
    <t>PAVIMENTACIÓN DE LA CALLE 22 DE AGOSTO.</t>
  </si>
  <si>
    <t>REPAVIMENTACIÓN DE LA CALLE PROLONGACIÓN GIRASOLES.</t>
  </si>
  <si>
    <t>REPAVIMENTACIÓN DE LA CALLE ROSALES.</t>
  </si>
  <si>
    <t>REPAVIMENTACIÓN    DE    LA    CALLE    ALPINO    LEÓN    (ENTRE    CLUB MATTERFLORN Y ALPINO MURCIELAGO).</t>
  </si>
  <si>
    <t>PAVIMENTACIÓN DE LA CALLE PUERTO PRÍNCIPE.</t>
  </si>
  <si>
    <t>REPAVIMENTACIÓN   DE   LA   CALLE   HALCONES   DE   HIDALGO   EN   LOS TRAMOS  COMPRENDIDOS  ENTRE  HIMALAYA  Y  XOCOTITLAN,  ASI  COMO EXPLORADORES TEQUILTEPEC Y TONALA.</t>
  </si>
  <si>
    <t>PAVIMENTACIÓN DE LAS CERRADAS DE CEDROS, 1ª, 2ª Y 3ª.</t>
  </si>
  <si>
    <t>PAVIMENTACIÓN DE LA CERRADA DE JACARANDAS.</t>
  </si>
  <si>
    <t>PAVIMENTACIÓN CERRADA DE TEPEOLULCO.</t>
  </si>
  <si>
    <t>DR. JORGE JIMENEZ CANTU</t>
  </si>
  <si>
    <t>LAZÁRO CARDENAS 1 SECC.</t>
  </si>
  <si>
    <t>LAZÁRO CARDENAS 2 SECC.</t>
  </si>
  <si>
    <t>INVITACIÓN RETRINGIDA</t>
  </si>
  <si>
    <t>FISMDF</t>
  </si>
  <si>
    <t>MANUAL PARA LA PLANEACIÓN, PROGRAMACIÓN Y PRESUPUESTACIÓN MUNICIPAL  PARA EL EJERCICIO ANUAL 2016</t>
  </si>
</sst>
</file>

<file path=xl/styles.xml><?xml version="1.0" encoding="utf-8"?>
<styleSheet xmlns="http://schemas.openxmlformats.org/spreadsheetml/2006/main">
  <numFmts count="7">
    <numFmt numFmtId="44" formatCode="_-* #,##0.00\ &quot;€&quot;_-;\-* #,##0.00\ &quot;€&quot;_-;_-* &quot;-&quot;??\ &quot;€&quot;_-;_-@_-"/>
    <numFmt numFmtId="164" formatCode="&quot;$&quot;#,##0.00;[Red]\-&quot;$&quot;#,##0.00"/>
    <numFmt numFmtId="165" formatCode="_-&quot;$&quot;* #,##0.00_-;\-&quot;$&quot;* #,##0.00_-;_-&quot;$&quot;* &quot;-&quot;??_-;_-@_-"/>
    <numFmt numFmtId="166" formatCode="_-* #,##0.00_-;\-* #,##0.00_-;_-* &quot;-&quot;??_-;_-@_-"/>
    <numFmt numFmtId="167" formatCode="_(* #,##0.00_);_(* \(#,##0.00\);_(* &quot;-&quot;??_);_(@_)"/>
    <numFmt numFmtId="168" formatCode="00"/>
    <numFmt numFmtId="169" formatCode="_-* #,##0.00_$_-;\-* #,##0.00_$_-;_-* &quot;-&quot;??_$_-;_-@_-"/>
  </numFmts>
  <fonts count="8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6"/>
      <name val="Arial"/>
      <family val="2"/>
    </font>
    <font>
      <sz val="10"/>
      <name val="Arial"/>
      <family val="2"/>
    </font>
    <font>
      <sz val="6"/>
      <color indexed="8"/>
      <name val="Calibri"/>
      <family val="2"/>
    </font>
    <font>
      <sz val="11"/>
      <color indexed="8"/>
      <name val="Calibri"/>
      <family val="2"/>
    </font>
    <font>
      <sz val="6"/>
      <name val="Calibri"/>
      <family val="2"/>
    </font>
    <font>
      <b/>
      <sz val="6"/>
      <name val="Calibri"/>
      <family val="2"/>
    </font>
    <font>
      <sz val="11"/>
      <name val="Calibri"/>
      <family val="2"/>
    </font>
    <font>
      <b/>
      <sz val="11"/>
      <name val="Calibri"/>
      <family val="2"/>
    </font>
    <font>
      <sz val="11"/>
      <color theme="1"/>
      <name val="Calibri"/>
      <family val="2"/>
      <scheme val="minor"/>
    </font>
    <font>
      <sz val="10"/>
      <name val="Calibri"/>
      <family val="2"/>
      <scheme val="minor"/>
    </font>
    <font>
      <b/>
      <sz val="10"/>
      <name val="Calibri"/>
      <family val="2"/>
      <scheme val="minor"/>
    </font>
    <font>
      <sz val="6"/>
      <name val="Calibri"/>
      <family val="2"/>
      <scheme val="minor"/>
    </font>
    <font>
      <sz val="8"/>
      <name val="Calibri"/>
      <family val="2"/>
      <scheme val="minor"/>
    </font>
    <font>
      <b/>
      <sz val="8"/>
      <name val="Calibri"/>
      <family val="2"/>
      <scheme val="minor"/>
    </font>
    <font>
      <sz val="5"/>
      <name val="Calibri"/>
      <family val="2"/>
      <scheme val="minor"/>
    </font>
    <font>
      <b/>
      <sz val="5"/>
      <name val="Calibri"/>
      <family val="2"/>
      <scheme val="minor"/>
    </font>
    <font>
      <b/>
      <sz val="7"/>
      <name val="Calibri"/>
      <family val="2"/>
      <scheme val="minor"/>
    </font>
    <font>
      <sz val="7"/>
      <name val="Calibri"/>
      <family val="2"/>
      <scheme val="minor"/>
    </font>
    <font>
      <sz val="6"/>
      <color indexed="8"/>
      <name val="Calibri"/>
      <family val="2"/>
      <scheme val="minor"/>
    </font>
    <font>
      <b/>
      <sz val="6"/>
      <name val="Calibri"/>
      <family val="2"/>
      <scheme val="minor"/>
    </font>
    <font>
      <u/>
      <sz val="9"/>
      <name val="Calibri"/>
      <family val="2"/>
      <scheme val="minor"/>
    </font>
    <font>
      <u/>
      <sz val="10"/>
      <name val="Calibri"/>
      <family val="2"/>
      <scheme val="minor"/>
    </font>
    <font>
      <sz val="6"/>
      <color theme="1"/>
      <name val="Calibri"/>
      <family val="2"/>
      <scheme val="minor"/>
    </font>
    <font>
      <b/>
      <sz val="6"/>
      <color indexed="8"/>
      <name val="Calibri"/>
      <family val="2"/>
    </font>
    <font>
      <sz val="6"/>
      <color rgb="FF000000"/>
      <name val="Calibri"/>
      <family val="2"/>
      <scheme val="minor"/>
    </font>
    <font>
      <b/>
      <sz val="6"/>
      <color rgb="FF000000"/>
      <name val="Calibri"/>
      <family val="2"/>
      <scheme val="minor"/>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9"/>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8"/>
      <name val="MS Sans Serif"/>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Verdana"/>
      <family val="2"/>
    </font>
    <font>
      <sz val="10"/>
      <name val="Arial"/>
      <family val="2"/>
    </font>
    <font>
      <b/>
      <sz val="6"/>
      <color indexed="8"/>
      <name val="Calibri"/>
      <family val="2"/>
      <scheme val="minor"/>
    </font>
    <font>
      <b/>
      <sz val="11"/>
      <color theme="1"/>
      <name val="Calibri"/>
      <family val="2"/>
      <scheme val="minor"/>
    </font>
    <font>
      <sz val="11"/>
      <name val="Calibri"/>
      <family val="2"/>
      <scheme val="minor"/>
    </font>
    <font>
      <b/>
      <sz val="14"/>
      <color theme="1"/>
      <name val="Calibri"/>
      <family val="2"/>
      <scheme val="minor"/>
    </font>
    <font>
      <b/>
      <sz val="11"/>
      <name val="Calibri"/>
      <family val="2"/>
      <scheme val="minor"/>
    </font>
    <font>
      <sz val="11"/>
      <color indexed="8"/>
      <name val="Calibri"/>
      <family val="2"/>
      <scheme val="minor"/>
    </font>
    <font>
      <b/>
      <sz val="10"/>
      <name val="Arial"/>
      <family val="2"/>
    </font>
    <font>
      <sz val="14"/>
      <color theme="1"/>
      <name val="Calibri"/>
      <family val="2"/>
      <scheme val="minor"/>
    </font>
    <font>
      <b/>
      <sz val="12"/>
      <name val="Calibri"/>
      <family val="2"/>
      <scheme val="minor"/>
    </font>
    <font>
      <sz val="24"/>
      <name val="Calibri"/>
      <family val="2"/>
      <scheme val="minor"/>
    </font>
    <font>
      <sz val="10"/>
      <name val="Arial"/>
      <family val="2"/>
    </font>
    <font>
      <b/>
      <sz val="12"/>
      <name val="Calibri"/>
      <family val="2"/>
    </font>
    <font>
      <sz val="12"/>
      <name val="Calibri"/>
      <family val="2"/>
    </font>
    <font>
      <b/>
      <sz val="8"/>
      <name val="Calibri"/>
      <family val="2"/>
    </font>
    <font>
      <b/>
      <sz val="16"/>
      <name val="Calibri"/>
      <family val="2"/>
    </font>
    <font>
      <b/>
      <sz val="10"/>
      <name val="Calibri"/>
      <family val="2"/>
    </font>
    <font>
      <b/>
      <sz val="9"/>
      <name val="Calibri"/>
      <family val="2"/>
    </font>
    <font>
      <sz val="9"/>
      <name val="Calibri"/>
      <family val="2"/>
    </font>
    <font>
      <sz val="8"/>
      <name val="Calibri"/>
      <family val="2"/>
    </font>
    <font>
      <sz val="10"/>
      <name val="Calibri"/>
      <family val="2"/>
    </font>
    <font>
      <b/>
      <sz val="11"/>
      <color theme="0"/>
      <name val="Calibri"/>
      <family val="2"/>
      <scheme val="minor"/>
    </font>
    <font>
      <sz val="6"/>
      <color rgb="FF000000"/>
      <name val="Calibri"/>
      <family val="2"/>
    </font>
  </fonts>
  <fills count="5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rgb="FF66FF6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7" tint="0.5999938962981048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rgb="FFEBF1DE"/>
        <bgColor indexed="64"/>
      </patternFill>
    </fill>
    <fill>
      <patternFill patternType="solid">
        <fgColor theme="5" tint="0.79998168889431442"/>
        <bgColor indexed="64"/>
      </patternFill>
    </fill>
    <fill>
      <patternFill patternType="solid">
        <fgColor rgb="FFF2DCDB"/>
        <bgColor indexed="64"/>
      </patternFill>
    </fill>
    <fill>
      <patternFill patternType="solid">
        <fgColor rgb="FFFFC00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EBB6AD"/>
        <bgColor indexed="64"/>
      </patternFill>
    </fill>
    <fill>
      <patternFill patternType="solid">
        <fgColor rgb="FF92D050"/>
        <bgColor indexed="64"/>
      </patternFill>
    </fill>
    <fill>
      <patternFill patternType="solid">
        <fgColor rgb="FF00B050"/>
        <bgColor indexed="64"/>
      </patternFill>
    </fill>
    <fill>
      <patternFill patternType="solid">
        <fgColor rgb="FFCCFF33"/>
        <bgColor indexed="64"/>
      </patternFill>
    </fill>
    <fill>
      <patternFill patternType="solid">
        <fgColor rgb="FFFCC8CC"/>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rgb="FFFFFF99"/>
        <bgColor indexed="64"/>
      </patternFill>
    </fill>
    <fill>
      <patternFill patternType="solid">
        <fgColor rgb="FFFF97FF"/>
        <bgColor indexed="64"/>
      </patternFill>
    </fill>
    <fill>
      <patternFill patternType="solid">
        <fgColor rgb="FFB8FEFB"/>
        <bgColor indexed="64"/>
      </patternFill>
    </fill>
    <fill>
      <patternFill patternType="solid">
        <fgColor rgb="FFBED0FF"/>
        <bgColor indexed="64"/>
      </patternFill>
    </fill>
    <fill>
      <patternFill patternType="solid">
        <fgColor rgb="FFFFBDBD"/>
        <bgColor indexed="64"/>
      </patternFill>
    </fill>
    <fill>
      <patternFill patternType="solid">
        <fgColor rgb="FFA5A5A5"/>
      </patternFill>
    </fill>
  </fills>
  <borders count="12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bottom style="double">
        <color indexed="64"/>
      </bottom>
      <diagonal/>
    </border>
    <border>
      <left/>
      <right style="medium">
        <color indexed="64"/>
      </right>
      <top style="medium">
        <color indexed="64"/>
      </top>
      <bottom style="medium">
        <color indexed="64"/>
      </bottom>
      <diagonal/>
    </border>
    <border>
      <left/>
      <right/>
      <top style="medium">
        <color indexed="64"/>
      </top>
      <bottom style="double">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top style="thin">
        <color indexed="64"/>
      </top>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thin">
        <color indexed="64"/>
      </top>
      <bottom/>
      <diagonal/>
    </border>
    <border>
      <left style="hair">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right style="hair">
        <color auto="1"/>
      </right>
      <top style="hair">
        <color auto="1"/>
      </top>
      <bottom style="hair">
        <color auto="1"/>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thin">
        <color indexed="64"/>
      </left>
      <right style="medium">
        <color indexed="64"/>
      </right>
      <top style="thin">
        <color indexed="64"/>
      </top>
      <bottom style="thin">
        <color indexed="64"/>
      </bottom>
      <diagonal/>
    </border>
    <border>
      <left/>
      <right/>
      <top style="hair">
        <color indexed="64"/>
      </top>
      <bottom/>
      <diagonal/>
    </border>
    <border>
      <left/>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hair">
        <color indexed="64"/>
      </top>
      <bottom/>
      <diagonal/>
    </border>
    <border>
      <left/>
      <right/>
      <top/>
      <bottom style="medium">
        <color auto="1"/>
      </bottom>
      <diagonal/>
    </border>
    <border>
      <left/>
      <right/>
      <top style="thin">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top/>
      <bottom style="double">
        <color indexed="64"/>
      </bottom>
      <diagonal/>
    </border>
    <border>
      <left/>
      <right style="medium">
        <color indexed="64"/>
      </right>
      <top style="medium">
        <color indexed="64"/>
      </top>
      <bottom style="double">
        <color indexed="64"/>
      </bottom>
      <diagonal/>
    </border>
    <border>
      <left/>
      <right style="medium">
        <color indexed="64"/>
      </right>
      <top/>
      <bottom style="double">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top/>
      <bottom/>
      <diagonal/>
    </border>
    <border>
      <left style="thin">
        <color indexed="64"/>
      </left>
      <right style="medium">
        <color indexed="64"/>
      </right>
      <top style="hair">
        <color indexed="64"/>
      </top>
      <bottom style="thin">
        <color indexed="64"/>
      </bottom>
      <diagonal/>
    </border>
    <border>
      <left style="medium">
        <color indexed="64"/>
      </left>
      <right/>
      <top style="medium">
        <color indexed="64"/>
      </top>
      <bottom style="double">
        <color indexed="64"/>
      </bottom>
      <diagonal/>
    </border>
  </borders>
  <cellStyleXfs count="163">
    <xf numFmtId="0" fontId="0" fillId="0" borderId="0"/>
    <xf numFmtId="165" fontId="22" fillId="0" borderId="0" applyFont="0" applyFill="0" applyBorder="0" applyAlignment="0" applyProtection="0"/>
    <xf numFmtId="167" fontId="18" fillId="0" borderId="0" applyFont="0" applyFill="0" applyBorder="0" applyAlignment="0" applyProtection="0"/>
    <xf numFmtId="166" fontId="20"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0" fontId="17" fillId="0" borderId="0"/>
    <xf numFmtId="0" fontId="27" fillId="0" borderId="0"/>
    <xf numFmtId="0" fontId="27" fillId="0" borderId="0"/>
    <xf numFmtId="0" fontId="17" fillId="0" borderId="0"/>
    <xf numFmtId="9" fontId="17" fillId="0" borderId="0" applyFont="0" applyFill="0" applyBorder="0" applyAlignment="0" applyProtection="0"/>
    <xf numFmtId="165" fontId="17" fillId="0" borderId="0" applyFont="0" applyFill="0" applyBorder="0" applyAlignment="0" applyProtection="0"/>
    <xf numFmtId="0" fontId="16" fillId="0" borderId="0"/>
    <xf numFmtId="165" fontId="16" fillId="0" borderId="0" applyFont="0" applyFill="0" applyBorder="0" applyAlignment="0" applyProtection="0"/>
    <xf numFmtId="165" fontId="22" fillId="0" borderId="0" applyFont="0" applyFill="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45" fillId="17"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45" fillId="23"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24" borderId="0" applyNumberFormat="0" applyBorder="0" applyAlignment="0" applyProtection="0"/>
    <xf numFmtId="0" fontId="46" fillId="8" borderId="0" applyNumberFormat="0" applyBorder="0" applyAlignment="0" applyProtection="0"/>
    <xf numFmtId="0" fontId="47" fillId="9" borderId="0" applyNumberFormat="0" applyBorder="0" applyAlignment="0" applyProtection="0"/>
    <xf numFmtId="0" fontId="48" fillId="25" borderId="47" applyNumberFormat="0" applyAlignment="0" applyProtection="0"/>
    <xf numFmtId="0" fontId="49" fillId="26" borderId="48" applyNumberFormat="0" applyAlignment="0" applyProtection="0"/>
    <xf numFmtId="165" fontId="22" fillId="0" borderId="0" applyFont="0" applyFill="0" applyBorder="0" applyAlignment="0" applyProtection="0"/>
    <xf numFmtId="44" fontId="17" fillId="0" borderId="0" applyFont="0" applyFill="0" applyBorder="0" applyAlignment="0" applyProtection="0"/>
    <xf numFmtId="0" fontId="50" fillId="0" borderId="0" applyNumberFormat="0" applyFill="0" applyBorder="0" applyAlignment="0" applyProtection="0"/>
    <xf numFmtId="0" fontId="47" fillId="9" borderId="0" applyNumberFormat="0" applyBorder="0" applyAlignment="0" applyProtection="0"/>
    <xf numFmtId="0" fontId="47" fillId="9" borderId="0" applyNumberFormat="0" applyBorder="0" applyAlignment="0" applyProtection="0"/>
    <xf numFmtId="0" fontId="51" fillId="0" borderId="49" applyNumberFormat="0" applyFill="0" applyAlignment="0" applyProtection="0"/>
    <xf numFmtId="0" fontId="52" fillId="0" borderId="50" applyNumberFormat="0" applyFill="0" applyAlignment="0" applyProtection="0"/>
    <xf numFmtId="0" fontId="53" fillId="0" borderId="51" applyNumberFormat="0" applyFill="0" applyAlignment="0" applyProtection="0"/>
    <xf numFmtId="0" fontId="53" fillId="0" borderId="0" applyNumberFormat="0" applyFill="0" applyBorder="0" applyAlignment="0" applyProtection="0"/>
    <xf numFmtId="0" fontId="54" fillId="12" borderId="47" applyNumberFormat="0" applyAlignment="0" applyProtection="0"/>
    <xf numFmtId="0" fontId="55" fillId="0" borderId="52" applyNumberFormat="0" applyFill="0" applyAlignment="0" applyProtection="0"/>
    <xf numFmtId="166" fontId="17" fillId="0" borderId="0" applyFont="0" applyFill="0" applyBorder="0" applyAlignment="0" applyProtection="0"/>
    <xf numFmtId="166" fontId="22" fillId="0" borderId="0" applyFont="0" applyFill="0" applyBorder="0" applyAlignment="0" applyProtection="0"/>
    <xf numFmtId="166" fontId="22" fillId="0" borderId="0" applyFont="0" applyFill="0" applyBorder="0" applyAlignment="0" applyProtection="0"/>
    <xf numFmtId="165" fontId="22" fillId="0" borderId="0" applyFont="0" applyFill="0" applyBorder="0" applyAlignment="0" applyProtection="0"/>
    <xf numFmtId="0" fontId="56" fillId="27" borderId="0" applyNumberFormat="0" applyBorder="0" applyAlignment="0" applyProtection="0"/>
    <xf numFmtId="0" fontId="17" fillId="0" borderId="0"/>
    <xf numFmtId="0" fontId="17" fillId="0" borderId="0"/>
    <xf numFmtId="0" fontId="17" fillId="0" borderId="0"/>
    <xf numFmtId="0" fontId="57" fillId="0" borderId="0"/>
    <xf numFmtId="0" fontId="17" fillId="28" borderId="53" applyNumberFormat="0" applyFont="0" applyAlignment="0" applyProtection="0"/>
    <xf numFmtId="0" fontId="58" fillId="25" borderId="54" applyNumberFormat="0" applyAlignment="0" applyProtection="0"/>
    <xf numFmtId="9" fontId="22" fillId="0" borderId="0" applyFont="0" applyFill="0" applyBorder="0" applyAlignment="0" applyProtection="0"/>
    <xf numFmtId="9" fontId="22" fillId="0" borderId="0" applyFont="0" applyFill="0" applyBorder="0" applyAlignment="0" applyProtection="0"/>
    <xf numFmtId="0" fontId="59" fillId="0" borderId="0" applyNumberFormat="0" applyFill="0" applyBorder="0" applyAlignment="0" applyProtection="0"/>
    <xf numFmtId="0" fontId="60" fillId="0" borderId="55" applyNumberFormat="0" applyFill="0" applyAlignment="0" applyProtection="0"/>
    <xf numFmtId="0" fontId="61" fillId="0" borderId="0" applyNumberFormat="0" applyFill="0" applyBorder="0" applyAlignment="0" applyProtection="0"/>
    <xf numFmtId="166" fontId="16" fillId="0" borderId="0" applyFont="0" applyFill="0" applyBorder="0" applyAlignment="0" applyProtection="0"/>
    <xf numFmtId="0" fontId="62" fillId="0" borderId="0"/>
    <xf numFmtId="169" fontId="62" fillId="0" borderId="0" applyFont="0" applyFill="0" applyBorder="0" applyAlignment="0" applyProtection="0"/>
    <xf numFmtId="165" fontId="63" fillId="0" borderId="0" applyFont="0" applyFill="0" applyBorder="0" applyAlignment="0" applyProtection="0"/>
    <xf numFmtId="0" fontId="15" fillId="0" borderId="0"/>
    <xf numFmtId="0" fontId="9" fillId="0" borderId="0"/>
    <xf numFmtId="166" fontId="9" fillId="0" borderId="0" applyFont="0" applyFill="0" applyBorder="0" applyAlignment="0" applyProtection="0"/>
    <xf numFmtId="0" fontId="74" fillId="0" borderId="0"/>
    <xf numFmtId="166" fontId="17" fillId="0" borderId="0" applyFont="0" applyFill="0" applyBorder="0" applyAlignment="0" applyProtection="0"/>
    <xf numFmtId="167" fontId="17" fillId="0" borderId="0" applyFont="0" applyFill="0" applyBorder="0" applyAlignment="0" applyProtection="0"/>
    <xf numFmtId="166" fontId="17" fillId="0" borderId="0" applyFont="0" applyFill="0" applyBorder="0" applyAlignment="0" applyProtection="0"/>
    <xf numFmtId="0" fontId="9" fillId="0" borderId="0"/>
    <xf numFmtId="0" fontId="9" fillId="0" borderId="0"/>
    <xf numFmtId="0" fontId="9" fillId="0" borderId="0"/>
    <xf numFmtId="165" fontId="9" fillId="0" borderId="0" applyFont="0" applyFill="0" applyBorder="0" applyAlignment="0" applyProtection="0"/>
    <xf numFmtId="9" fontId="9" fillId="0" borderId="0" applyFont="0" applyFill="0" applyBorder="0" applyAlignment="0" applyProtection="0"/>
    <xf numFmtId="166" fontId="9" fillId="0" borderId="0" applyFont="0" applyFill="0" applyBorder="0" applyAlignment="0" applyProtection="0"/>
    <xf numFmtId="165" fontId="17" fillId="0" borderId="0" applyFont="0" applyFill="0" applyBorder="0" applyAlignment="0" applyProtection="0"/>
    <xf numFmtId="0" fontId="9" fillId="0" borderId="0"/>
    <xf numFmtId="0" fontId="8" fillId="0" borderId="0"/>
    <xf numFmtId="165" fontId="8" fillId="0" borderId="0" applyFont="0" applyFill="0" applyBorder="0" applyAlignment="0" applyProtection="0"/>
    <xf numFmtId="0" fontId="7" fillId="0" borderId="0"/>
    <xf numFmtId="165" fontId="7" fillId="0" borderId="0" applyFont="0" applyFill="0" applyBorder="0" applyAlignment="0" applyProtection="0"/>
    <xf numFmtId="0" fontId="6" fillId="0" borderId="0"/>
    <xf numFmtId="165" fontId="6" fillId="0" borderId="0" applyFont="0" applyFill="0" applyBorder="0" applyAlignment="0" applyProtection="0"/>
    <xf numFmtId="0" fontId="5" fillId="0" borderId="0"/>
    <xf numFmtId="0" fontId="4" fillId="0" borderId="0"/>
    <xf numFmtId="0" fontId="3" fillId="0" borderId="0"/>
    <xf numFmtId="165" fontId="3" fillId="0" borderId="0" applyFont="0" applyFill="0" applyBorder="0" applyAlignment="0" applyProtection="0"/>
    <xf numFmtId="0" fontId="84" fillId="53" borderId="109" applyNumberFormat="0" applyAlignment="0" applyProtection="0"/>
    <xf numFmtId="0" fontId="2" fillId="0" borderId="0"/>
    <xf numFmtId="0" fontId="2" fillId="0" borderId="0"/>
    <xf numFmtId="0" fontId="1" fillId="0" borderId="0"/>
  </cellStyleXfs>
  <cellXfs count="1123">
    <xf numFmtId="0" fontId="0" fillId="0" borderId="0" xfId="0"/>
    <xf numFmtId="165" fontId="21" fillId="0" borderId="11" xfId="4" applyFont="1" applyFill="1" applyBorder="1" applyAlignment="1">
      <alignment horizontal="right" vertical="top"/>
    </xf>
    <xf numFmtId="165" fontId="37" fillId="0" borderId="11" xfId="4" applyFont="1" applyFill="1" applyBorder="1" applyAlignment="1">
      <alignment horizontal="right" vertical="top"/>
    </xf>
    <xf numFmtId="165" fontId="21" fillId="0" borderId="17" xfId="4" applyFont="1" applyFill="1" applyBorder="1" applyAlignment="1">
      <alignment horizontal="right" vertical="center"/>
    </xf>
    <xf numFmtId="165" fontId="21" fillId="0" borderId="19" xfId="4" applyFont="1" applyFill="1" applyBorder="1" applyAlignment="1">
      <alignment horizontal="right" vertical="top"/>
    </xf>
    <xf numFmtId="165" fontId="37" fillId="0" borderId="19" xfId="4" applyFont="1" applyFill="1" applyBorder="1" applyAlignment="1">
      <alignment horizontal="right" vertical="top"/>
    </xf>
    <xf numFmtId="168" fontId="19" fillId="0" borderId="11" xfId="0" quotePrefix="1" applyNumberFormat="1" applyFont="1" applyFill="1" applyBorder="1" applyAlignment="1">
      <alignment horizontal="center" vertical="top" wrapText="1"/>
    </xf>
    <xf numFmtId="165" fontId="21" fillId="0" borderId="11" xfId="4" applyFont="1" applyFill="1" applyBorder="1" applyAlignment="1">
      <alignment horizontal="center" vertical="top"/>
    </xf>
    <xf numFmtId="0" fontId="28" fillId="0" borderId="4" xfId="6" applyFont="1" applyFill="1" applyBorder="1"/>
    <xf numFmtId="168" fontId="19" fillId="0" borderId="13" xfId="0" quotePrefix="1" applyNumberFormat="1" applyFont="1" applyFill="1" applyBorder="1" applyAlignment="1">
      <alignment horizontal="center" vertical="top" wrapText="1"/>
    </xf>
    <xf numFmtId="0" fontId="30" fillId="0" borderId="11" xfId="6" applyFont="1" applyFill="1" applyBorder="1" applyAlignment="1">
      <alignment horizontal="justify" vertical="top" wrapText="1"/>
    </xf>
    <xf numFmtId="3" fontId="30" fillId="0" borderId="11" xfId="6" applyNumberFormat="1" applyFont="1" applyFill="1" applyBorder="1" applyAlignment="1">
      <alignment horizontal="center" vertical="top" wrapText="1"/>
    </xf>
    <xf numFmtId="0" fontId="28" fillId="0" borderId="0" xfId="6" applyFont="1" applyFill="1"/>
    <xf numFmtId="0" fontId="28" fillId="0" borderId="0" xfId="6" applyFont="1" applyFill="1" applyBorder="1"/>
    <xf numFmtId="0" fontId="29" fillId="0" borderId="0" xfId="6" applyFont="1" applyFill="1" applyAlignment="1"/>
    <xf numFmtId="0" fontId="31" fillId="0" borderId="0" xfId="6" applyFont="1" applyFill="1" applyBorder="1" applyAlignment="1">
      <alignment horizontal="center"/>
    </xf>
    <xf numFmtId="0" fontId="28" fillId="0" borderId="2" xfId="6" applyFont="1" applyFill="1" applyBorder="1"/>
    <xf numFmtId="165" fontId="37" fillId="0" borderId="11" xfId="4" applyFont="1" applyFill="1" applyBorder="1" applyAlignment="1">
      <alignment horizontal="center" vertical="top"/>
    </xf>
    <xf numFmtId="165" fontId="21" fillId="0" borderId="11" xfId="4" applyNumberFormat="1" applyFont="1" applyFill="1" applyBorder="1" applyAlignment="1">
      <alignment horizontal="right" vertical="top"/>
    </xf>
    <xf numFmtId="0" fontId="19" fillId="0" borderId="11" xfId="0" quotePrefix="1" applyNumberFormat="1" applyFont="1" applyFill="1" applyBorder="1" applyAlignment="1">
      <alignment horizontal="center" vertical="top" wrapText="1"/>
    </xf>
    <xf numFmtId="0" fontId="37" fillId="0" borderId="11" xfId="0" applyFont="1" applyFill="1" applyBorder="1" applyAlignment="1">
      <alignment vertical="top" wrapText="1"/>
    </xf>
    <xf numFmtId="165" fontId="21" fillId="0" borderId="45" xfId="4" applyFont="1" applyFill="1" applyBorder="1" applyAlignment="1">
      <alignment horizontal="right" vertical="center"/>
    </xf>
    <xf numFmtId="165" fontId="21" fillId="0" borderId="11" xfId="4" applyNumberFormat="1" applyFont="1" applyFill="1" applyBorder="1" applyAlignment="1">
      <alignment vertical="top"/>
    </xf>
    <xf numFmtId="165" fontId="37" fillId="0" borderId="11" xfId="4" applyNumberFormat="1" applyFont="1" applyFill="1" applyBorder="1" applyAlignment="1">
      <alignment vertical="top"/>
    </xf>
    <xf numFmtId="165" fontId="37" fillId="0" borderId="12" xfId="4" applyNumberFormat="1" applyFont="1" applyFill="1" applyBorder="1" applyAlignment="1">
      <alignment vertical="top"/>
    </xf>
    <xf numFmtId="165" fontId="21" fillId="0" borderId="12" xfId="4" applyNumberFormat="1" applyFont="1" applyFill="1" applyBorder="1" applyAlignment="1">
      <alignment vertical="top"/>
    </xf>
    <xf numFmtId="0" fontId="30" fillId="0" borderId="11" xfId="0" applyFont="1" applyFill="1" applyBorder="1" applyAlignment="1">
      <alignment horizontal="left" vertical="top" wrapText="1"/>
    </xf>
    <xf numFmtId="165" fontId="38" fillId="0" borderId="11" xfId="133" applyNumberFormat="1" applyFont="1" applyFill="1" applyBorder="1" applyAlignment="1">
      <alignment vertical="top"/>
    </xf>
    <xf numFmtId="165" fontId="23" fillId="0" borderId="21" xfId="6" applyNumberFormat="1" applyFont="1" applyFill="1" applyBorder="1" applyAlignment="1"/>
    <xf numFmtId="0" fontId="31" fillId="0" borderId="0" xfId="6" applyFont="1" applyFill="1"/>
    <xf numFmtId="0" fontId="29" fillId="0" borderId="0" xfId="6" applyFont="1" applyFill="1"/>
    <xf numFmtId="0" fontId="28" fillId="0" borderId="0" xfId="6" applyFont="1" applyFill="1" applyBorder="1" applyAlignment="1">
      <alignment vertical="center"/>
    </xf>
    <xf numFmtId="0" fontId="32" fillId="0" borderId="3" xfId="6" applyFont="1" applyFill="1" applyBorder="1" applyAlignment="1"/>
    <xf numFmtId="0" fontId="32" fillId="0" borderId="7" xfId="6" applyFont="1" applyFill="1" applyBorder="1" applyAlignment="1">
      <alignment horizontal="center"/>
    </xf>
    <xf numFmtId="0" fontId="32" fillId="0" borderId="5" xfId="6" applyFont="1" applyFill="1" applyBorder="1" applyAlignment="1">
      <alignment horizontal="center"/>
    </xf>
    <xf numFmtId="0" fontId="32" fillId="0" borderId="0" xfId="6" applyFont="1" applyFill="1" applyBorder="1" applyAlignment="1">
      <alignment horizontal="center"/>
    </xf>
    <xf numFmtId="0" fontId="29" fillId="0" borderId="0" xfId="6" applyFont="1" applyFill="1" applyBorder="1" applyAlignment="1">
      <alignment horizontal="center"/>
    </xf>
    <xf numFmtId="0" fontId="31" fillId="0" borderId="0" xfId="6" applyFont="1" applyFill="1" applyAlignment="1">
      <alignment horizontal="right"/>
    </xf>
    <xf numFmtId="0" fontId="31" fillId="0" borderId="8" xfId="6" applyFont="1" applyFill="1" applyBorder="1" applyAlignment="1">
      <alignment horizontal="center"/>
    </xf>
    <xf numFmtId="0" fontId="31" fillId="0" borderId="0" xfId="6" applyFont="1" applyFill="1" applyAlignment="1">
      <alignment horizontal="center"/>
    </xf>
    <xf numFmtId="0" fontId="31" fillId="0" borderId="0" xfId="6" applyFont="1" applyFill="1" applyBorder="1"/>
    <xf numFmtId="0" fontId="28" fillId="0" borderId="0" xfId="6" applyFont="1" applyFill="1" applyAlignment="1">
      <alignment vertical="top"/>
    </xf>
    <xf numFmtId="165" fontId="64" fillId="0" borderId="11" xfId="4" applyNumberFormat="1" applyFont="1" applyFill="1" applyBorder="1" applyAlignment="1">
      <alignment vertical="top"/>
    </xf>
    <xf numFmtId="0" fontId="23" fillId="0" borderId="4" xfId="6" applyFont="1" applyFill="1" applyBorder="1"/>
    <xf numFmtId="168" fontId="19" fillId="0" borderId="58" xfId="0" quotePrefix="1" applyNumberFormat="1" applyFont="1" applyFill="1" applyBorder="1" applyAlignment="1">
      <alignment horizontal="center" vertical="top" wrapText="1"/>
    </xf>
    <xf numFmtId="4" fontId="30" fillId="0" borderId="11" xfId="6" applyNumberFormat="1" applyFont="1" applyFill="1" applyBorder="1" applyAlignment="1">
      <alignment vertical="top" wrapText="1"/>
    </xf>
    <xf numFmtId="0" fontId="30" fillId="0" borderId="11" xfId="6" applyFont="1" applyFill="1" applyBorder="1" applyAlignment="1">
      <alignment vertical="top" wrapText="1"/>
    </xf>
    <xf numFmtId="0" fontId="30" fillId="0" borderId="9" xfId="6" applyFont="1" applyFill="1" applyBorder="1" applyAlignment="1">
      <alignment horizontal="center" vertical="center" wrapText="1"/>
    </xf>
    <xf numFmtId="0" fontId="38" fillId="0" borderId="11" xfId="0" applyFont="1" applyFill="1" applyBorder="1" applyAlignment="1">
      <alignment horizontal="center" vertical="top" wrapText="1"/>
    </xf>
    <xf numFmtId="165" fontId="30" fillId="0" borderId="11" xfId="6" applyNumberFormat="1" applyFont="1" applyFill="1" applyBorder="1" applyAlignment="1">
      <alignment vertical="top"/>
    </xf>
    <xf numFmtId="0" fontId="30" fillId="0" borderId="14" xfId="6" applyFont="1" applyFill="1" applyBorder="1" applyAlignment="1">
      <alignment horizontal="center" vertical="center" wrapText="1"/>
    </xf>
    <xf numFmtId="0" fontId="32" fillId="0" borderId="7" xfId="6" applyFont="1" applyFill="1" applyBorder="1" applyAlignment="1">
      <alignment horizontal="left" vertical="center" wrapText="1"/>
    </xf>
    <xf numFmtId="0" fontId="28" fillId="0" borderId="0" xfId="6" applyFont="1" applyFill="1" applyBorder="1" applyAlignment="1">
      <alignment horizontal="center" vertical="center"/>
    </xf>
    <xf numFmtId="0" fontId="29" fillId="0" borderId="0" xfId="6" applyFont="1" applyFill="1" applyAlignment="1">
      <alignment horizontal="center"/>
    </xf>
    <xf numFmtId="0" fontId="30" fillId="0" borderId="16" xfId="6" applyFont="1" applyFill="1" applyBorder="1" applyAlignment="1">
      <alignment horizontal="center" vertical="center" wrapText="1"/>
    </xf>
    <xf numFmtId="0" fontId="28" fillId="0" borderId="6" xfId="6" applyFont="1" applyFill="1" applyBorder="1"/>
    <xf numFmtId="0" fontId="33" fillId="0" borderId="0" xfId="6" applyFont="1" applyFill="1"/>
    <xf numFmtId="0" fontId="36" fillId="0" borderId="0" xfId="6" applyFont="1" applyFill="1" applyBorder="1" applyAlignment="1"/>
    <xf numFmtId="0" fontId="33" fillId="0" borderId="0" xfId="6" applyFont="1" applyFill="1" applyBorder="1" applyAlignment="1"/>
    <xf numFmtId="0" fontId="34" fillId="0" borderId="0" xfId="6" applyFont="1" applyFill="1" applyBorder="1" applyAlignment="1">
      <alignment horizontal="center"/>
    </xf>
    <xf numFmtId="0" fontId="35" fillId="0" borderId="0" xfId="6" applyFont="1" applyFill="1" applyBorder="1" applyAlignment="1"/>
    <xf numFmtId="0" fontId="34" fillId="0" borderId="0" xfId="6" applyFont="1" applyFill="1" applyBorder="1" applyAlignment="1"/>
    <xf numFmtId="0" fontId="33" fillId="0" borderId="0" xfId="6" applyFont="1" applyFill="1" applyAlignment="1">
      <alignment vertical="top"/>
    </xf>
    <xf numFmtId="0" fontId="30" fillId="0" borderId="1" xfId="6" applyFont="1" applyFill="1" applyBorder="1" applyAlignment="1">
      <alignment horizontal="center"/>
    </xf>
    <xf numFmtId="0" fontId="30" fillId="0" borderId="0" xfId="6" applyFont="1" applyFill="1" applyAlignment="1">
      <alignment horizontal="right"/>
    </xf>
    <xf numFmtId="0" fontId="28" fillId="0" borderId="0" xfId="6" applyFont="1" applyFill="1" applyBorder="1" applyAlignment="1">
      <alignment horizontal="center"/>
    </xf>
    <xf numFmtId="0" fontId="30" fillId="0" borderId="16" xfId="6" applyFont="1" applyFill="1" applyBorder="1" applyAlignment="1">
      <alignment horizontal="center" vertical="center" wrapText="1"/>
    </xf>
    <xf numFmtId="0" fontId="30" fillId="0" borderId="16" xfId="6" applyFont="1" applyFill="1" applyBorder="1" applyAlignment="1">
      <alignment horizontal="center" vertical="center"/>
    </xf>
    <xf numFmtId="0" fontId="30" fillId="0" borderId="14" xfId="6" applyFont="1" applyFill="1" applyBorder="1" applyAlignment="1">
      <alignment vertical="center" wrapText="1"/>
    </xf>
    <xf numFmtId="168" fontId="19" fillId="0" borderId="18" xfId="0" quotePrefix="1" applyNumberFormat="1" applyFont="1" applyFill="1" applyBorder="1" applyAlignment="1">
      <alignment horizontal="center" vertical="top" wrapText="1"/>
    </xf>
    <xf numFmtId="168" fontId="19" fillId="0" borderId="19" xfId="0" quotePrefix="1" applyNumberFormat="1" applyFont="1" applyFill="1" applyBorder="1" applyAlignment="1">
      <alignment horizontal="center" vertical="top" wrapText="1"/>
    </xf>
    <xf numFmtId="0" fontId="30" fillId="0" borderId="19" xfId="6" applyFont="1" applyFill="1" applyBorder="1" applyAlignment="1">
      <alignment horizontal="center" vertical="top" wrapText="1"/>
    </xf>
    <xf numFmtId="0" fontId="37" fillId="0" borderId="19" xfId="0" applyFont="1" applyFill="1" applyBorder="1" applyAlignment="1">
      <alignment horizontal="justify" vertical="top" wrapText="1"/>
    </xf>
    <xf numFmtId="0" fontId="30" fillId="0" borderId="19" xfId="6" applyFont="1" applyFill="1" applyBorder="1" applyAlignment="1">
      <alignment horizontal="justify" vertical="top" wrapText="1"/>
    </xf>
    <xf numFmtId="3" fontId="30" fillId="0" borderId="19" xfId="6" applyNumberFormat="1" applyFont="1" applyFill="1" applyBorder="1" applyAlignment="1">
      <alignment horizontal="center" vertical="top" wrapText="1"/>
    </xf>
    <xf numFmtId="4" fontId="30" fillId="0" borderId="19" xfId="6" applyNumberFormat="1" applyFont="1" applyFill="1" applyBorder="1" applyAlignment="1">
      <alignment horizontal="center" vertical="top" wrapText="1"/>
    </xf>
    <xf numFmtId="0" fontId="28" fillId="0" borderId="4" xfId="6" applyFont="1" applyFill="1" applyBorder="1" applyAlignment="1">
      <alignment horizontal="center"/>
    </xf>
    <xf numFmtId="0" fontId="32" fillId="0" borderId="28" xfId="6" applyFont="1" applyFill="1" applyBorder="1" applyAlignment="1">
      <alignment horizontal="right"/>
    </xf>
    <xf numFmtId="0" fontId="33" fillId="0" borderId="0" xfId="6" applyFont="1" applyFill="1" applyBorder="1" applyAlignment="1">
      <alignment horizontal="center"/>
    </xf>
    <xf numFmtId="0" fontId="28" fillId="0" borderId="2" xfId="6" applyFont="1" applyFill="1" applyBorder="1" applyAlignment="1">
      <alignment horizontal="center"/>
    </xf>
    <xf numFmtId="0" fontId="30" fillId="0" borderId="0" xfId="6" applyFont="1" applyFill="1" applyBorder="1" applyAlignment="1">
      <alignment horizontal="center"/>
    </xf>
    <xf numFmtId="0" fontId="33" fillId="0" borderId="0" xfId="6" applyFont="1" applyFill="1" applyAlignment="1">
      <alignment horizontal="center" vertical="top"/>
    </xf>
    <xf numFmtId="0" fontId="23" fillId="0" borderId="6" xfId="6" applyFont="1" applyFill="1" applyBorder="1"/>
    <xf numFmtId="165" fontId="23" fillId="0" borderId="22" xfId="6" applyNumberFormat="1" applyFont="1" applyFill="1" applyBorder="1" applyAlignment="1"/>
    <xf numFmtId="0" fontId="30" fillId="0" borderId="31" xfId="6" applyFont="1" applyFill="1" applyBorder="1" applyAlignment="1">
      <alignment horizontal="center" vertical="center"/>
    </xf>
    <xf numFmtId="0" fontId="30" fillId="0" borderId="9" xfId="6" applyFont="1" applyFill="1" applyBorder="1" applyAlignment="1">
      <alignment horizontal="center" vertical="center"/>
    </xf>
    <xf numFmtId="0" fontId="33" fillId="0" borderId="9" xfId="6" applyFont="1" applyFill="1" applyBorder="1" applyAlignment="1">
      <alignment horizontal="center" vertical="center" wrapText="1"/>
    </xf>
    <xf numFmtId="0" fontId="30" fillId="0" borderId="10" xfId="6" applyFont="1" applyFill="1" applyBorder="1" applyAlignment="1">
      <alignment horizontal="center" vertical="center"/>
    </xf>
    <xf numFmtId="0" fontId="43" fillId="0" borderId="11" xfId="0" applyFont="1" applyFill="1" applyBorder="1" applyAlignment="1">
      <alignment horizontal="justify" vertical="top" wrapText="1"/>
    </xf>
    <xf numFmtId="0" fontId="30" fillId="0" borderId="11" xfId="6" applyFont="1" applyFill="1" applyBorder="1" applyAlignment="1">
      <alignment horizontal="center" vertical="top" wrapText="1"/>
    </xf>
    <xf numFmtId="0" fontId="19" fillId="0" borderId="1" xfId="6" applyFont="1" applyFill="1" applyBorder="1" applyAlignment="1">
      <alignment horizontal="center" vertical="center"/>
    </xf>
    <xf numFmtId="0" fontId="28" fillId="0" borderId="66" xfId="6" applyFont="1" applyFill="1" applyBorder="1"/>
    <xf numFmtId="0" fontId="28" fillId="0" borderId="67" xfId="6" applyFont="1" applyFill="1" applyBorder="1"/>
    <xf numFmtId="0" fontId="66" fillId="0" borderId="0" xfId="0" applyFont="1" applyAlignment="1">
      <alignment vertical="top"/>
    </xf>
    <xf numFmtId="0" fontId="66" fillId="0" borderId="0" xfId="0" applyFont="1" applyAlignment="1">
      <alignment horizontal="center" vertical="top"/>
    </xf>
    <xf numFmtId="0" fontId="66" fillId="0" borderId="0" xfId="0" applyFont="1" applyFill="1" applyAlignment="1">
      <alignment vertical="top"/>
    </xf>
    <xf numFmtId="0" fontId="66" fillId="0" borderId="0" xfId="0" applyFont="1" applyFill="1" applyBorder="1" applyAlignment="1">
      <alignment horizontal="center" vertical="top"/>
    </xf>
    <xf numFmtId="0" fontId="66" fillId="0" borderId="0" xfId="0" applyFont="1" applyFill="1" applyBorder="1" applyAlignment="1">
      <alignment vertical="top"/>
    </xf>
    <xf numFmtId="0" fontId="0" fillId="0" borderId="0" xfId="0" applyAlignment="1">
      <alignment vertical="top"/>
    </xf>
    <xf numFmtId="0" fontId="66" fillId="0" borderId="14" xfId="0" applyFont="1" applyBorder="1" applyAlignment="1">
      <alignment vertical="top"/>
    </xf>
    <xf numFmtId="0" fontId="65" fillId="0" borderId="14" xfId="0" applyFont="1" applyBorder="1" applyAlignment="1">
      <alignment horizontal="center" vertical="top" wrapText="1"/>
    </xf>
    <xf numFmtId="0" fontId="65" fillId="0" borderId="14" xfId="0" applyFont="1" applyBorder="1" applyAlignment="1">
      <alignment horizontal="center" vertical="center"/>
    </xf>
    <xf numFmtId="0" fontId="65" fillId="0" borderId="14" xfId="0" applyFont="1" applyBorder="1" applyAlignment="1">
      <alignment horizontal="center" vertical="center" wrapText="1"/>
    </xf>
    <xf numFmtId="0" fontId="65" fillId="0" borderId="14" xfId="0" applyFont="1" applyFill="1" applyBorder="1" applyAlignment="1">
      <alignment horizontal="center" vertical="center" wrapText="1"/>
    </xf>
    <xf numFmtId="165" fontId="67" fillId="0" borderId="76" xfId="0" applyNumberFormat="1" applyFont="1" applyFill="1" applyBorder="1" applyAlignment="1">
      <alignment vertical="center" wrapText="1"/>
    </xf>
    <xf numFmtId="0" fontId="67" fillId="0" borderId="76" xfId="134" applyFont="1" applyFill="1" applyBorder="1" applyAlignment="1">
      <alignment horizontal="center" vertical="center" wrapText="1"/>
    </xf>
    <xf numFmtId="0" fontId="66" fillId="0" borderId="76" xfId="0" applyFont="1" applyFill="1" applyBorder="1" applyAlignment="1">
      <alignment horizontal="center" vertical="top"/>
    </xf>
    <xf numFmtId="165" fontId="67" fillId="0" borderId="77" xfId="0" applyNumberFormat="1" applyFont="1" applyFill="1" applyBorder="1" applyAlignment="1">
      <alignment vertical="center" wrapText="1"/>
    </xf>
    <xf numFmtId="0" fontId="15" fillId="0" borderId="0" xfId="134" applyFont="1" applyFill="1" applyBorder="1" applyAlignment="1">
      <alignment horizontal="center" vertical="top"/>
    </xf>
    <xf numFmtId="0" fontId="15" fillId="0" borderId="0" xfId="134" applyFont="1" applyFill="1" applyAlignment="1">
      <alignment vertical="top"/>
    </xf>
    <xf numFmtId="0" fontId="15" fillId="0" borderId="0" xfId="134" applyFont="1" applyFill="1" applyAlignment="1">
      <alignment horizontal="center" vertical="top"/>
    </xf>
    <xf numFmtId="165" fontId="66" fillId="0" borderId="0" xfId="0" applyNumberFormat="1" applyFont="1" applyFill="1" applyAlignment="1">
      <alignment vertical="top"/>
    </xf>
    <xf numFmtId="0" fontId="66" fillId="0" borderId="29" xfId="0" applyFont="1" applyFill="1" applyBorder="1" applyAlignment="1">
      <alignment vertical="top"/>
    </xf>
    <xf numFmtId="0" fontId="66" fillId="0" borderId="29" xfId="0" applyFont="1" applyFill="1" applyBorder="1" applyAlignment="1">
      <alignment horizontal="center" vertical="top"/>
    </xf>
    <xf numFmtId="0" fontId="66" fillId="0" borderId="63" xfId="0" applyFont="1" applyBorder="1" applyAlignment="1">
      <alignment vertical="top"/>
    </xf>
    <xf numFmtId="168" fontId="66" fillId="30" borderId="64" xfId="0" applyNumberFormat="1" applyFont="1" applyFill="1" applyBorder="1" applyAlignment="1">
      <alignment horizontal="center" vertical="top"/>
    </xf>
    <xf numFmtId="0" fontId="66" fillId="0" borderId="30" xfId="0" applyFont="1" applyFill="1" applyBorder="1" applyAlignment="1">
      <alignment vertical="top"/>
    </xf>
    <xf numFmtId="0" fontId="66" fillId="0" borderId="30" xfId="0" applyFont="1" applyFill="1" applyBorder="1" applyAlignment="1">
      <alignment horizontal="center" vertical="top"/>
    </xf>
    <xf numFmtId="0" fontId="66" fillId="0" borderId="65" xfId="0" applyFont="1" applyBorder="1" applyAlignment="1">
      <alignment vertical="top"/>
    </xf>
    <xf numFmtId="0" fontId="66" fillId="0" borderId="57" xfId="0" applyFont="1" applyFill="1" applyBorder="1" applyAlignment="1">
      <alignment vertical="top"/>
    </xf>
    <xf numFmtId="0" fontId="66" fillId="0" borderId="57" xfId="0" applyFont="1" applyFill="1" applyBorder="1" applyAlignment="1">
      <alignment horizontal="center" vertical="top"/>
    </xf>
    <xf numFmtId="0" fontId="66" fillId="0" borderId="73" xfId="0" applyFont="1" applyBorder="1" applyAlignment="1">
      <alignment vertical="top"/>
    </xf>
    <xf numFmtId="168" fontId="66" fillId="0" borderId="66" xfId="0" applyNumberFormat="1" applyFont="1" applyFill="1" applyBorder="1" applyAlignment="1">
      <alignment horizontal="center" vertical="top"/>
    </xf>
    <xf numFmtId="168" fontId="66" fillId="0" borderId="78" xfId="0" applyNumberFormat="1" applyFont="1" applyFill="1" applyBorder="1" applyAlignment="1">
      <alignment horizontal="center" vertical="top"/>
    </xf>
    <xf numFmtId="1" fontId="66" fillId="0" borderId="78" xfId="0" applyNumberFormat="1" applyFont="1" applyFill="1" applyBorder="1" applyAlignment="1">
      <alignment horizontal="center" vertical="top"/>
    </xf>
    <xf numFmtId="0" fontId="66" fillId="0" borderId="78" xfId="0" applyFont="1" applyFill="1" applyBorder="1" applyAlignment="1">
      <alignment vertical="top"/>
    </xf>
    <xf numFmtId="0" fontId="15" fillId="0" borderId="78" xfId="134" applyFont="1" applyFill="1" applyBorder="1" applyAlignment="1">
      <alignment horizontal="center" vertical="top"/>
    </xf>
    <xf numFmtId="0" fontId="15" fillId="0" borderId="78" xfId="134" applyFont="1" applyFill="1" applyBorder="1" applyAlignment="1">
      <alignment horizontal="justify" vertical="top" wrapText="1"/>
    </xf>
    <xf numFmtId="165" fontId="15" fillId="0" borderId="78" xfId="134" applyNumberFormat="1" applyFont="1" applyFill="1" applyBorder="1" applyAlignment="1">
      <alignment horizontal="center" vertical="top"/>
    </xf>
    <xf numFmtId="0" fontId="66" fillId="0" borderId="78" xfId="0" applyFont="1" applyFill="1" applyBorder="1" applyAlignment="1">
      <alignment horizontal="center" vertical="top"/>
    </xf>
    <xf numFmtId="165" fontId="66" fillId="0" borderId="78" xfId="0" applyNumberFormat="1" applyFont="1" applyFill="1" applyBorder="1" applyAlignment="1">
      <alignment vertical="top"/>
    </xf>
    <xf numFmtId="0" fontId="66" fillId="0" borderId="67" xfId="0" applyFont="1" applyBorder="1" applyAlignment="1">
      <alignment vertical="top"/>
    </xf>
    <xf numFmtId="168" fontId="66" fillId="0" borderId="0" xfId="0" applyNumberFormat="1" applyFont="1" applyFill="1" applyBorder="1" applyAlignment="1">
      <alignment horizontal="center" vertical="top"/>
    </xf>
    <xf numFmtId="1" fontId="66" fillId="0" borderId="0" xfId="0" applyNumberFormat="1" applyFont="1" applyFill="1" applyBorder="1" applyAlignment="1">
      <alignment horizontal="center" vertical="top"/>
    </xf>
    <xf numFmtId="0" fontId="15" fillId="0" borderId="0" xfId="134" applyFont="1" applyFill="1" applyBorder="1" applyAlignment="1">
      <alignment horizontal="justify" vertical="top" wrapText="1"/>
    </xf>
    <xf numFmtId="165" fontId="15" fillId="0" borderId="0" xfId="134" applyNumberFormat="1" applyFont="1" applyFill="1" applyBorder="1" applyAlignment="1">
      <alignment horizontal="center" vertical="top"/>
    </xf>
    <xf numFmtId="165" fontId="66" fillId="0" borderId="0" xfId="0" applyNumberFormat="1" applyFont="1" applyFill="1" applyBorder="1" applyAlignment="1">
      <alignment vertical="top"/>
    </xf>
    <xf numFmtId="0" fontId="66" fillId="0" borderId="0" xfId="0" applyFont="1" applyBorder="1" applyAlignment="1">
      <alignment vertical="top"/>
    </xf>
    <xf numFmtId="0" fontId="15" fillId="2" borderId="0" xfId="134" applyFont="1" applyFill="1" applyAlignment="1">
      <alignment vertical="top"/>
    </xf>
    <xf numFmtId="0" fontId="15" fillId="2" borderId="0" xfId="134" applyFont="1" applyFill="1" applyAlignment="1">
      <alignment horizontal="center" vertical="top"/>
    </xf>
    <xf numFmtId="168" fontId="65" fillId="0" borderId="0" xfId="0" applyNumberFormat="1" applyFont="1" applyFill="1" applyBorder="1" applyAlignment="1">
      <alignment horizontal="center" vertical="center" wrapText="1"/>
    </xf>
    <xf numFmtId="49" fontId="65" fillId="0" borderId="0" xfId="134" applyNumberFormat="1" applyFont="1" applyFill="1" applyBorder="1" applyAlignment="1">
      <alignment horizontal="center" vertical="center"/>
    </xf>
    <xf numFmtId="0" fontId="65" fillId="0" borderId="0" xfId="0" applyNumberFormat="1" applyFont="1" applyFill="1" applyBorder="1" applyAlignment="1">
      <alignment horizontal="left" vertical="center" wrapText="1"/>
    </xf>
    <xf numFmtId="0" fontId="15" fillId="0" borderId="0" xfId="134" applyFont="1" applyFill="1" applyBorder="1" applyAlignment="1">
      <alignment horizontal="center" vertical="center"/>
    </xf>
    <xf numFmtId="165" fontId="15" fillId="0" borderId="0" xfId="134" applyNumberFormat="1" applyFont="1" applyFill="1" applyBorder="1" applyAlignment="1">
      <alignment horizontal="center" vertical="center"/>
    </xf>
    <xf numFmtId="0" fontId="67" fillId="0" borderId="0" xfId="134" applyFont="1" applyFill="1" applyBorder="1" applyAlignment="1">
      <alignment horizontal="center" vertical="center"/>
    </xf>
    <xf numFmtId="165" fontId="67" fillId="0" borderId="0" xfId="0" applyNumberFormat="1" applyFont="1" applyFill="1" applyBorder="1" applyAlignment="1">
      <alignment horizontal="center" vertical="center"/>
    </xf>
    <xf numFmtId="165" fontId="67" fillId="0" borderId="0" xfId="0" applyNumberFormat="1" applyFont="1" applyFill="1" applyBorder="1" applyAlignment="1">
      <alignment vertical="center" wrapText="1"/>
    </xf>
    <xf numFmtId="0" fontId="67" fillId="0" borderId="0" xfId="134" applyFont="1" applyFill="1" applyBorder="1" applyAlignment="1">
      <alignment horizontal="center" vertical="center" wrapText="1"/>
    </xf>
    <xf numFmtId="0" fontId="0" fillId="0" borderId="0" xfId="0" applyBorder="1" applyAlignment="1">
      <alignment vertical="top"/>
    </xf>
    <xf numFmtId="0" fontId="17" fillId="0" borderId="0" xfId="0" applyFont="1" applyBorder="1" applyAlignment="1">
      <alignment vertical="top"/>
    </xf>
    <xf numFmtId="0" fontId="66" fillId="0" borderId="65" xfId="0" applyFont="1" applyFill="1" applyBorder="1" applyAlignment="1">
      <alignment vertical="top"/>
    </xf>
    <xf numFmtId="0" fontId="0" fillId="0" borderId="78" xfId="0" applyFill="1" applyBorder="1" applyAlignment="1">
      <alignment vertical="top"/>
    </xf>
    <xf numFmtId="0" fontId="0" fillId="0" borderId="78" xfId="0" applyFill="1" applyBorder="1" applyAlignment="1">
      <alignment horizontal="center" vertical="top"/>
    </xf>
    <xf numFmtId="0" fontId="0" fillId="0" borderId="67" xfId="0" applyFill="1" applyBorder="1" applyAlignment="1">
      <alignment vertical="top"/>
    </xf>
    <xf numFmtId="0" fontId="0" fillId="0" borderId="0" xfId="0" applyAlignment="1">
      <alignment horizontal="center" vertical="top"/>
    </xf>
    <xf numFmtId="165" fontId="70" fillId="0" borderId="0" xfId="0" applyNumberFormat="1" applyFont="1" applyAlignment="1">
      <alignment horizontal="center" vertical="center"/>
    </xf>
    <xf numFmtId="0" fontId="70" fillId="0" borderId="0" xfId="0" applyFont="1" applyFill="1" applyAlignment="1">
      <alignment horizontal="left" vertical="center"/>
    </xf>
    <xf numFmtId="0" fontId="0" fillId="0" borderId="0" xfId="0" applyFill="1" applyBorder="1" applyAlignment="1">
      <alignment horizontal="center" vertical="top"/>
    </xf>
    <xf numFmtId="0" fontId="0" fillId="0" borderId="0" xfId="0" applyFill="1" applyBorder="1" applyAlignment="1">
      <alignment vertical="top"/>
    </xf>
    <xf numFmtId="0" fontId="66" fillId="33" borderId="14" xfId="0" applyFont="1" applyFill="1" applyBorder="1" applyAlignment="1">
      <alignment vertical="top"/>
    </xf>
    <xf numFmtId="0" fontId="65" fillId="33" borderId="14" xfId="0" applyFont="1" applyFill="1" applyBorder="1" applyAlignment="1">
      <alignment horizontal="center" vertical="top" wrapText="1"/>
    </xf>
    <xf numFmtId="0" fontId="65" fillId="33" borderId="14" xfId="0" applyFont="1" applyFill="1" applyBorder="1" applyAlignment="1">
      <alignment horizontal="center" vertical="center"/>
    </xf>
    <xf numFmtId="0" fontId="65" fillId="33" borderId="14" xfId="0" applyFont="1" applyFill="1" applyBorder="1" applyAlignment="1">
      <alignment horizontal="center" vertical="center" wrapText="1"/>
    </xf>
    <xf numFmtId="0" fontId="65" fillId="29" borderId="14" xfId="0" applyFont="1" applyFill="1" applyBorder="1" applyAlignment="1">
      <alignment horizontal="center" vertical="center"/>
    </xf>
    <xf numFmtId="168" fontId="65" fillId="33" borderId="74" xfId="0" applyNumberFormat="1" applyFont="1" applyFill="1" applyBorder="1" applyAlignment="1">
      <alignment horizontal="center" vertical="center" wrapText="1"/>
    </xf>
    <xf numFmtId="168" fontId="65" fillId="33" borderId="75" xfId="0" applyNumberFormat="1" applyFont="1" applyFill="1" applyBorder="1" applyAlignment="1">
      <alignment horizontal="center" vertical="center" wrapText="1"/>
    </xf>
    <xf numFmtId="168" fontId="65" fillId="33" borderId="76" xfId="0" applyNumberFormat="1" applyFont="1" applyFill="1" applyBorder="1" applyAlignment="1">
      <alignment horizontal="center" vertical="center" wrapText="1"/>
    </xf>
    <xf numFmtId="0" fontId="66" fillId="33" borderId="76" xfId="0" applyFont="1" applyFill="1" applyBorder="1" applyAlignment="1">
      <alignment vertical="top"/>
    </xf>
    <xf numFmtId="49" fontId="65" fillId="33" borderId="79" xfId="134" applyNumberFormat="1" applyFont="1" applyFill="1" applyBorder="1" applyAlignment="1">
      <alignment horizontal="center" vertical="center"/>
    </xf>
    <xf numFmtId="0" fontId="68" fillId="33" borderId="76" xfId="0" applyFont="1" applyFill="1" applyBorder="1" applyAlignment="1">
      <alignment horizontal="justify" vertical="center" wrapText="1"/>
    </xf>
    <xf numFmtId="0" fontId="65" fillId="33" borderId="75" xfId="134" applyFont="1" applyFill="1" applyBorder="1" applyAlignment="1">
      <alignment horizontal="center" vertical="center"/>
    </xf>
    <xf numFmtId="0" fontId="65" fillId="33" borderId="76" xfId="134" applyFont="1" applyFill="1" applyBorder="1" applyAlignment="1">
      <alignment horizontal="center" vertical="center"/>
    </xf>
    <xf numFmtId="0" fontId="67" fillId="33" borderId="76" xfId="134" applyFont="1" applyFill="1" applyBorder="1" applyAlignment="1">
      <alignment horizontal="center" vertical="center"/>
    </xf>
    <xf numFmtId="165" fontId="67" fillId="33" borderId="76" xfId="0" applyNumberFormat="1" applyFont="1" applyFill="1" applyBorder="1" applyAlignment="1">
      <alignment horizontal="center" vertical="center"/>
    </xf>
    <xf numFmtId="0" fontId="65" fillId="0" borderId="0" xfId="0" applyFont="1" applyFill="1" applyBorder="1" applyAlignment="1">
      <alignment horizontal="left" vertical="center"/>
    </xf>
    <xf numFmtId="0" fontId="65" fillId="0" borderId="0" xfId="134" applyFont="1" applyFill="1" applyBorder="1" applyAlignment="1">
      <alignment horizontal="center" vertical="center"/>
    </xf>
    <xf numFmtId="168" fontId="66" fillId="33" borderId="62" xfId="0" applyNumberFormat="1" applyFont="1" applyFill="1" applyBorder="1" applyAlignment="1">
      <alignment horizontal="center" vertical="center"/>
    </xf>
    <xf numFmtId="168" fontId="66" fillId="33" borderId="29" xfId="0" applyNumberFormat="1" applyFont="1" applyFill="1" applyBorder="1" applyAlignment="1">
      <alignment horizontal="center" vertical="center"/>
    </xf>
    <xf numFmtId="1" fontId="66" fillId="33" borderId="29" xfId="0" applyNumberFormat="1" applyFont="1" applyFill="1" applyBorder="1" applyAlignment="1">
      <alignment horizontal="center" vertical="center"/>
    </xf>
    <xf numFmtId="0" fontId="66" fillId="33" borderId="29" xfId="0" applyFont="1" applyFill="1" applyBorder="1" applyAlignment="1">
      <alignment horizontal="center" vertical="center"/>
    </xf>
    <xf numFmtId="0" fontId="15" fillId="33" borderId="29" xfId="134" applyFont="1" applyFill="1" applyBorder="1" applyAlignment="1">
      <alignment horizontal="center" vertical="center"/>
    </xf>
    <xf numFmtId="165" fontId="15" fillId="33" borderId="29" xfId="134" applyNumberFormat="1" applyFont="1" applyFill="1" applyBorder="1" applyAlignment="1">
      <alignment horizontal="center" vertical="center"/>
    </xf>
    <xf numFmtId="165" fontId="66" fillId="33" borderId="29" xfId="0" applyNumberFormat="1" applyFont="1" applyFill="1" applyBorder="1" applyAlignment="1">
      <alignment horizontal="center" vertical="center"/>
    </xf>
    <xf numFmtId="165" fontId="67" fillId="0" borderId="29" xfId="0" applyNumberFormat="1" applyFont="1" applyFill="1" applyBorder="1" applyAlignment="1">
      <alignment vertical="center" wrapText="1"/>
    </xf>
    <xf numFmtId="0" fontId="67" fillId="0" borderId="29" xfId="134" applyFont="1" applyFill="1" applyBorder="1" applyAlignment="1">
      <alignment horizontal="center" vertical="center" wrapText="1"/>
    </xf>
    <xf numFmtId="0" fontId="0" fillId="0" borderId="29" xfId="0" applyFill="1" applyBorder="1" applyAlignment="1">
      <alignment vertical="top"/>
    </xf>
    <xf numFmtId="0" fontId="0" fillId="0" borderId="63" xfId="0" applyFill="1" applyBorder="1" applyAlignment="1">
      <alignment vertical="top"/>
    </xf>
    <xf numFmtId="0" fontId="70" fillId="0" borderId="0" xfId="0" applyNumberFormat="1" applyFont="1" applyAlignment="1">
      <alignment horizontal="center" vertical="center"/>
    </xf>
    <xf numFmtId="0" fontId="17" fillId="0" borderId="0" xfId="0" applyFont="1" applyAlignment="1">
      <alignment vertical="top"/>
    </xf>
    <xf numFmtId="168" fontId="15" fillId="33" borderId="64" xfId="0" applyNumberFormat="1" applyFont="1" applyFill="1" applyBorder="1" applyAlignment="1">
      <alignment horizontal="center" vertical="center" wrapText="1"/>
    </xf>
    <xf numFmtId="168" fontId="15" fillId="33" borderId="30" xfId="0" applyNumberFormat="1" applyFont="1" applyFill="1" applyBorder="1" applyAlignment="1">
      <alignment horizontal="center" vertical="center" wrapText="1"/>
    </xf>
    <xf numFmtId="1" fontId="66" fillId="33" borderId="30" xfId="0" applyNumberFormat="1" applyFont="1" applyFill="1" applyBorder="1" applyAlignment="1">
      <alignment horizontal="center" vertical="center"/>
    </xf>
    <xf numFmtId="0" fontId="66" fillId="33" borderId="30" xfId="0" applyFont="1" applyFill="1" applyBorder="1" applyAlignment="1">
      <alignment vertical="top"/>
    </xf>
    <xf numFmtId="49" fontId="15" fillId="33" borderId="30" xfId="134" applyNumberFormat="1" applyFont="1" applyFill="1" applyBorder="1" applyAlignment="1">
      <alignment horizontal="center" vertical="center"/>
    </xf>
    <xf numFmtId="0" fontId="15" fillId="33" borderId="30" xfId="134" applyNumberFormat="1" applyFont="1" applyFill="1" applyBorder="1" applyAlignment="1">
      <alignment horizontal="justify" vertical="top" wrapText="1"/>
    </xf>
    <xf numFmtId="0" fontId="15" fillId="33" borderId="30" xfId="134" applyFont="1" applyFill="1" applyBorder="1" applyAlignment="1">
      <alignment horizontal="center" vertical="center"/>
    </xf>
    <xf numFmtId="165" fontId="15" fillId="33" borderId="30" xfId="134" applyNumberFormat="1" applyFont="1" applyFill="1" applyBorder="1" applyAlignment="1">
      <alignment horizontal="center" vertical="center"/>
    </xf>
    <xf numFmtId="165" fontId="66" fillId="33" borderId="30" xfId="0" applyNumberFormat="1" applyFont="1" applyFill="1" applyBorder="1" applyAlignment="1">
      <alignment horizontal="center" vertical="center"/>
    </xf>
    <xf numFmtId="165" fontId="15" fillId="0" borderId="30" xfId="0" applyNumberFormat="1" applyFont="1" applyFill="1" applyBorder="1" applyAlignment="1">
      <alignment vertical="center" wrapText="1"/>
    </xf>
    <xf numFmtId="0" fontId="67" fillId="0" borderId="30" xfId="134" applyFont="1" applyFill="1" applyBorder="1" applyAlignment="1">
      <alignment horizontal="center" vertical="center" wrapText="1"/>
    </xf>
    <xf numFmtId="0" fontId="0" fillId="0" borderId="30" xfId="0" applyFill="1" applyBorder="1" applyAlignment="1">
      <alignment vertical="top"/>
    </xf>
    <xf numFmtId="0" fontId="0" fillId="0" borderId="65" xfId="0" applyFill="1" applyBorder="1" applyAlignment="1">
      <alignment vertical="top"/>
    </xf>
    <xf numFmtId="165" fontId="67" fillId="0" borderId="30" xfId="0" applyNumberFormat="1" applyFont="1" applyFill="1" applyBorder="1" applyAlignment="1">
      <alignment vertical="center" wrapText="1"/>
    </xf>
    <xf numFmtId="168" fontId="15" fillId="0" borderId="66" xfId="0" applyNumberFormat="1" applyFont="1" applyFill="1" applyBorder="1" applyAlignment="1">
      <alignment horizontal="center" vertical="center" wrapText="1"/>
    </xf>
    <xf numFmtId="168" fontId="15" fillId="0" borderId="78" xfId="0" applyNumberFormat="1" applyFont="1" applyFill="1" applyBorder="1" applyAlignment="1">
      <alignment horizontal="center" vertical="center" wrapText="1"/>
    </xf>
    <xf numFmtId="168" fontId="66" fillId="0" borderId="78" xfId="0" applyNumberFormat="1" applyFont="1" applyFill="1" applyBorder="1" applyAlignment="1">
      <alignment horizontal="center" vertical="center"/>
    </xf>
    <xf numFmtId="49" fontId="15" fillId="0" borderId="78" xfId="134" applyNumberFormat="1" applyFont="1" applyFill="1" applyBorder="1" applyAlignment="1">
      <alignment horizontal="center" vertical="center"/>
    </xf>
    <xf numFmtId="0" fontId="15" fillId="0" borderId="78" xfId="0" applyFont="1" applyFill="1" applyBorder="1" applyAlignment="1">
      <alignment horizontal="left" vertical="center"/>
    </xf>
    <xf numFmtId="0" fontId="15" fillId="0" borderId="78" xfId="134" applyFont="1" applyFill="1" applyBorder="1" applyAlignment="1">
      <alignment horizontal="center" vertical="center"/>
    </xf>
    <xf numFmtId="165" fontId="15" fillId="0" borderId="78" xfId="134" applyNumberFormat="1" applyFont="1" applyFill="1" applyBorder="1" applyAlignment="1">
      <alignment horizontal="center" vertical="center"/>
    </xf>
    <xf numFmtId="0" fontId="71" fillId="0" borderId="78" xfId="134" applyFont="1" applyFill="1" applyBorder="1" applyAlignment="1">
      <alignment horizontal="center" vertical="center"/>
    </xf>
    <xf numFmtId="165" fontId="66" fillId="0" borderId="78" xfId="0" applyNumberFormat="1" applyFont="1" applyFill="1" applyBorder="1" applyAlignment="1">
      <alignment horizontal="center" vertical="center"/>
    </xf>
    <xf numFmtId="165" fontId="67" fillId="0" borderId="78" xfId="0" applyNumberFormat="1" applyFont="1" applyFill="1" applyBorder="1" applyAlignment="1">
      <alignment vertical="center" wrapText="1"/>
    </xf>
    <xf numFmtId="0" fontId="67" fillId="0" borderId="78" xfId="134" applyFont="1" applyFill="1" applyBorder="1" applyAlignment="1">
      <alignment horizontal="center" vertical="center" wrapText="1"/>
    </xf>
    <xf numFmtId="0" fontId="66" fillId="0" borderId="67" xfId="0" applyFont="1" applyFill="1" applyBorder="1" applyAlignment="1">
      <alignment vertical="top"/>
    </xf>
    <xf numFmtId="168" fontId="66" fillId="0" borderId="0" xfId="0" applyNumberFormat="1" applyFont="1" applyBorder="1" applyAlignment="1">
      <alignment horizontal="center" vertical="center" wrapText="1"/>
    </xf>
    <xf numFmtId="0" fontId="65" fillId="2" borderId="0" xfId="134" applyFont="1" applyFill="1" applyBorder="1" applyAlignment="1">
      <alignment horizontal="center" vertical="top"/>
    </xf>
    <xf numFmtId="0" fontId="65" fillId="0" borderId="0" xfId="0" applyFont="1" applyBorder="1" applyAlignment="1">
      <alignment vertical="top"/>
    </xf>
    <xf numFmtId="0" fontId="66" fillId="34" borderId="14" xfId="0" applyFont="1" applyFill="1" applyBorder="1" applyAlignment="1">
      <alignment vertical="top"/>
    </xf>
    <xf numFmtId="0" fontId="65" fillId="34" borderId="14" xfId="0" applyFont="1" applyFill="1" applyBorder="1" applyAlignment="1">
      <alignment horizontal="center" vertical="top" wrapText="1"/>
    </xf>
    <xf numFmtId="0" fontId="65" fillId="34" borderId="14" xfId="0" applyFont="1" applyFill="1" applyBorder="1" applyAlignment="1">
      <alignment horizontal="center" vertical="center"/>
    </xf>
    <xf numFmtId="0" fontId="65" fillId="34" borderId="14" xfId="0" applyFont="1" applyFill="1" applyBorder="1" applyAlignment="1">
      <alignment horizontal="center" vertical="center" wrapText="1"/>
    </xf>
    <xf numFmtId="0" fontId="65" fillId="3" borderId="14" xfId="0" applyFont="1" applyFill="1" applyBorder="1" applyAlignment="1">
      <alignment horizontal="center" vertical="center"/>
    </xf>
    <xf numFmtId="168" fontId="65" fillId="34" borderId="74" xfId="0" applyNumberFormat="1" applyFont="1" applyFill="1" applyBorder="1" applyAlignment="1">
      <alignment horizontal="center" vertical="center" wrapText="1"/>
    </xf>
    <xf numFmtId="168" fontId="65" fillId="34" borderId="75" xfId="0" applyNumberFormat="1" applyFont="1" applyFill="1" applyBorder="1" applyAlignment="1">
      <alignment horizontal="center" vertical="center" wrapText="1"/>
    </xf>
    <xf numFmtId="168" fontId="65" fillId="34" borderId="76" xfId="0" applyNumberFormat="1" applyFont="1" applyFill="1" applyBorder="1" applyAlignment="1">
      <alignment horizontal="center" vertical="center" wrapText="1"/>
    </xf>
    <xf numFmtId="0" fontId="65" fillId="34" borderId="76" xfId="0" applyFont="1" applyFill="1" applyBorder="1" applyAlignment="1">
      <alignment horizontal="justify" vertical="center" wrapText="1"/>
    </xf>
    <xf numFmtId="49" fontId="65" fillId="34" borderId="76" xfId="134" applyNumberFormat="1" applyFont="1" applyFill="1" applyBorder="1" applyAlignment="1">
      <alignment horizontal="center" vertical="center" wrapText="1"/>
    </xf>
    <xf numFmtId="0" fontId="65" fillId="34" borderId="76" xfId="134" applyFont="1" applyFill="1" applyBorder="1" applyAlignment="1">
      <alignment horizontal="justify" vertical="center" wrapText="1"/>
    </xf>
    <xf numFmtId="0" fontId="67" fillId="34" borderId="76" xfId="134" applyFont="1" applyFill="1" applyBorder="1" applyAlignment="1">
      <alignment horizontal="center" vertical="center" wrapText="1"/>
    </xf>
    <xf numFmtId="165" fontId="67" fillId="34" borderId="76" xfId="0" applyNumberFormat="1" applyFont="1" applyFill="1" applyBorder="1" applyAlignment="1">
      <alignment horizontal="justify" vertical="center" wrapText="1"/>
    </xf>
    <xf numFmtId="168" fontId="65" fillId="0" borderId="81" xfId="0" applyNumberFormat="1" applyFont="1" applyFill="1" applyBorder="1" applyAlignment="1">
      <alignment horizontal="center" vertical="center" wrapText="1"/>
    </xf>
    <xf numFmtId="168" fontId="65" fillId="0" borderId="82" xfId="0" applyNumberFormat="1" applyFont="1" applyFill="1" applyBorder="1" applyAlignment="1">
      <alignment horizontal="center" vertical="center" wrapText="1"/>
    </xf>
    <xf numFmtId="168" fontId="65" fillId="0" borderId="83" xfId="0" applyNumberFormat="1" applyFont="1" applyFill="1" applyBorder="1" applyAlignment="1">
      <alignment horizontal="center" vertical="center" wrapText="1"/>
    </xf>
    <xf numFmtId="0" fontId="65" fillId="0" borderId="0" xfId="0" applyFont="1" applyFill="1" applyBorder="1" applyAlignment="1">
      <alignment horizontal="justify" vertical="center" wrapText="1"/>
    </xf>
    <xf numFmtId="0" fontId="65" fillId="0" borderId="0" xfId="134" applyFont="1" applyFill="1" applyBorder="1" applyAlignment="1">
      <alignment horizontal="center" vertical="center" wrapText="1"/>
    </xf>
    <xf numFmtId="0" fontId="65" fillId="0" borderId="0" xfId="134" applyFont="1" applyFill="1" applyBorder="1" applyAlignment="1">
      <alignment horizontal="justify" vertical="center" wrapText="1"/>
    </xf>
    <xf numFmtId="165" fontId="65" fillId="0" borderId="0" xfId="0" applyNumberFormat="1" applyFont="1" applyFill="1" applyBorder="1" applyAlignment="1">
      <alignment horizontal="justify" vertical="center" wrapText="1"/>
    </xf>
    <xf numFmtId="0" fontId="0" fillId="0" borderId="0" xfId="0" applyFill="1" applyAlignment="1">
      <alignment vertical="top"/>
    </xf>
    <xf numFmtId="168" fontId="66" fillId="34" borderId="62" xfId="0" applyNumberFormat="1" applyFont="1" applyFill="1" applyBorder="1" applyAlignment="1">
      <alignment horizontal="center" vertical="center" wrapText="1"/>
    </xf>
    <xf numFmtId="168" fontId="66" fillId="34" borderId="84" xfId="0" applyNumberFormat="1" applyFont="1" applyFill="1" applyBorder="1" applyAlignment="1">
      <alignment horizontal="center" vertical="center" wrapText="1"/>
    </xf>
    <xf numFmtId="168" fontId="66" fillId="34" borderId="29" xfId="0" applyNumberFormat="1" applyFont="1" applyFill="1" applyBorder="1" applyAlignment="1">
      <alignment horizontal="center" vertical="center" wrapText="1"/>
    </xf>
    <xf numFmtId="1" fontId="66" fillId="34" borderId="29" xfId="0" applyNumberFormat="1" applyFont="1" applyFill="1" applyBorder="1" applyAlignment="1">
      <alignment horizontal="center" vertical="center" wrapText="1"/>
    </xf>
    <xf numFmtId="0" fontId="66" fillId="34" borderId="29" xfId="0" applyFont="1" applyFill="1" applyBorder="1" applyAlignment="1">
      <alignment vertical="center"/>
    </xf>
    <xf numFmtId="0" fontId="65" fillId="34" borderId="29" xfId="134" applyFont="1" applyFill="1" applyBorder="1" applyAlignment="1">
      <alignment horizontal="center" vertical="center" wrapText="1"/>
    </xf>
    <xf numFmtId="0" fontId="66" fillId="34" borderId="29" xfId="0" applyFont="1" applyFill="1" applyBorder="1" applyAlignment="1">
      <alignment horizontal="justify" vertical="center" wrapText="1"/>
    </xf>
    <xf numFmtId="0" fontId="15" fillId="34" borderId="29" xfId="134" applyFont="1" applyFill="1" applyBorder="1" applyAlignment="1">
      <alignment horizontal="center" vertical="center" wrapText="1"/>
    </xf>
    <xf numFmtId="4" fontId="15" fillId="35" borderId="29" xfId="134" applyNumberFormat="1" applyFont="1" applyFill="1" applyBorder="1" applyAlignment="1">
      <alignment horizontal="center" vertical="center"/>
    </xf>
    <xf numFmtId="0" fontId="66" fillId="35" borderId="29" xfId="0" applyNumberFormat="1" applyFont="1" applyFill="1" applyBorder="1" applyAlignment="1">
      <alignment horizontal="center" vertical="center" wrapText="1"/>
    </xf>
    <xf numFmtId="165" fontId="66" fillId="34" borderId="29" xfId="0" applyNumberFormat="1" applyFont="1" applyFill="1" applyBorder="1" applyAlignment="1">
      <alignment vertical="center"/>
    </xf>
    <xf numFmtId="165" fontId="66" fillId="0" borderId="29" xfId="0" applyNumberFormat="1" applyFont="1" applyFill="1" applyBorder="1" applyAlignment="1">
      <alignment vertical="center"/>
    </xf>
    <xf numFmtId="0" fontId="66" fillId="0" borderId="29" xfId="0" applyFont="1" applyFill="1" applyBorder="1" applyAlignment="1">
      <alignment horizontal="center" vertical="center" wrapText="1"/>
    </xf>
    <xf numFmtId="3" fontId="68" fillId="0" borderId="63" xfId="0" applyNumberFormat="1" applyFont="1" applyFill="1" applyBorder="1" applyAlignment="1">
      <alignment horizontal="center" vertical="center"/>
    </xf>
    <xf numFmtId="168" fontId="66" fillId="34" borderId="68" xfId="0" applyNumberFormat="1" applyFont="1" applyFill="1" applyBorder="1" applyAlignment="1">
      <alignment horizontal="center" vertical="center" wrapText="1"/>
    </xf>
    <xf numFmtId="1" fontId="66" fillId="34" borderId="85" xfId="0" applyNumberFormat="1" applyFont="1" applyFill="1" applyBorder="1" applyAlignment="1">
      <alignment horizontal="center" vertical="center" wrapText="1"/>
    </xf>
    <xf numFmtId="0" fontId="66" fillId="34" borderId="85" xfId="0" applyFont="1" applyFill="1" applyBorder="1" applyAlignment="1">
      <alignment vertical="center"/>
    </xf>
    <xf numFmtId="0" fontId="65" fillId="34" borderId="85" xfId="134" applyFont="1" applyFill="1" applyBorder="1" applyAlignment="1">
      <alignment horizontal="center" vertical="center" wrapText="1"/>
    </xf>
    <xf numFmtId="165" fontId="66" fillId="34" borderId="85" xfId="0" applyNumberFormat="1" applyFont="1" applyFill="1" applyBorder="1" applyAlignment="1">
      <alignment horizontal="justify" vertical="center" wrapText="1"/>
    </xf>
    <xf numFmtId="0" fontId="15" fillId="34" borderId="85" xfId="134" applyFont="1" applyFill="1" applyBorder="1" applyAlignment="1">
      <alignment horizontal="center" vertical="center" wrapText="1"/>
    </xf>
    <xf numFmtId="0" fontId="66" fillId="35" borderId="85" xfId="0" applyFont="1" applyFill="1" applyBorder="1" applyAlignment="1">
      <alignment horizontal="center" vertical="center" wrapText="1"/>
    </xf>
    <xf numFmtId="165" fontId="66" fillId="34" borderId="85" xfId="0" applyNumberFormat="1" applyFont="1" applyFill="1" applyBorder="1" applyAlignment="1">
      <alignment vertical="center"/>
    </xf>
    <xf numFmtId="165" fontId="66" fillId="0" borderId="85" xfId="0" applyNumberFormat="1" applyFont="1" applyFill="1" applyBorder="1" applyAlignment="1">
      <alignment vertical="center"/>
    </xf>
    <xf numFmtId="0" fontId="66" fillId="0" borderId="85" xfId="0" applyFont="1" applyFill="1" applyBorder="1" applyAlignment="1">
      <alignment horizontal="center" vertical="center" wrapText="1"/>
    </xf>
    <xf numFmtId="3" fontId="68" fillId="0" borderId="69" xfId="0" applyNumberFormat="1" applyFont="1" applyFill="1" applyBorder="1" applyAlignment="1">
      <alignment horizontal="center" vertical="center"/>
    </xf>
    <xf numFmtId="168" fontId="66" fillId="0" borderId="66" xfId="0" applyNumberFormat="1" applyFont="1" applyFill="1" applyBorder="1" applyAlignment="1">
      <alignment horizontal="center" vertical="center" wrapText="1"/>
    </xf>
    <xf numFmtId="168" fontId="66" fillId="0" borderId="86" xfId="0" applyNumberFormat="1" applyFont="1" applyFill="1" applyBorder="1" applyAlignment="1">
      <alignment horizontal="center" vertical="center" wrapText="1"/>
    </xf>
    <xf numFmtId="168" fontId="66" fillId="0" borderId="78" xfId="0" applyNumberFormat="1" applyFont="1" applyFill="1" applyBorder="1" applyAlignment="1">
      <alignment horizontal="center" vertical="center" wrapText="1"/>
    </xf>
    <xf numFmtId="0" fontId="66" fillId="0" borderId="78" xfId="0" applyFont="1" applyFill="1" applyBorder="1" applyAlignment="1">
      <alignment vertical="center"/>
    </xf>
    <xf numFmtId="0" fontId="65" fillId="0" borderId="78" xfId="134" applyFont="1" applyFill="1" applyBorder="1" applyAlignment="1">
      <alignment horizontal="center" vertical="center" wrapText="1"/>
    </xf>
    <xf numFmtId="0" fontId="66" fillId="0" borderId="78" xfId="0" applyFont="1" applyFill="1" applyBorder="1" applyAlignment="1">
      <alignment horizontal="justify" vertical="center" wrapText="1"/>
    </xf>
    <xf numFmtId="0" fontId="15" fillId="0" borderId="78" xfId="134" applyFont="1" applyFill="1" applyBorder="1" applyAlignment="1">
      <alignment horizontal="center" vertical="center" wrapText="1"/>
    </xf>
    <xf numFmtId="0" fontId="66" fillId="0" borderId="78" xfId="0" applyFont="1" applyFill="1" applyBorder="1" applyAlignment="1">
      <alignment horizontal="center" vertical="center" wrapText="1"/>
    </xf>
    <xf numFmtId="165" fontId="66" fillId="0" borderId="78" xfId="0" applyNumberFormat="1" applyFont="1" applyFill="1" applyBorder="1" applyAlignment="1">
      <alignment vertical="center"/>
    </xf>
    <xf numFmtId="0" fontId="66" fillId="36" borderId="14" xfId="0" applyFont="1" applyFill="1" applyBorder="1" applyAlignment="1">
      <alignment vertical="top"/>
    </xf>
    <xf numFmtId="0" fontId="65" fillId="36" borderId="14" xfId="0" applyFont="1" applyFill="1" applyBorder="1" applyAlignment="1">
      <alignment horizontal="center" vertical="top" wrapText="1"/>
    </xf>
    <xf numFmtId="0" fontId="65" fillId="36" borderId="14" xfId="0" applyFont="1" applyFill="1" applyBorder="1" applyAlignment="1">
      <alignment horizontal="center" vertical="center"/>
    </xf>
    <xf numFmtId="0" fontId="65" fillId="36" borderId="14" xfId="0" applyFont="1" applyFill="1" applyBorder="1" applyAlignment="1">
      <alignment horizontal="center" vertical="center" wrapText="1"/>
    </xf>
    <xf numFmtId="0" fontId="65" fillId="5" borderId="14" xfId="0" applyFont="1" applyFill="1" applyBorder="1" applyAlignment="1">
      <alignment horizontal="center" vertical="center"/>
    </xf>
    <xf numFmtId="168" fontId="65" fillId="36" borderId="74" xfId="0" applyNumberFormat="1" applyFont="1" applyFill="1" applyBorder="1" applyAlignment="1">
      <alignment horizontal="center" vertical="center" wrapText="1"/>
    </xf>
    <xf numFmtId="168" fontId="65" fillId="36" borderId="75" xfId="0" applyNumberFormat="1" applyFont="1" applyFill="1" applyBorder="1" applyAlignment="1">
      <alignment horizontal="center" vertical="center" wrapText="1"/>
    </xf>
    <xf numFmtId="168" fontId="65" fillId="36" borderId="76" xfId="0" applyNumberFormat="1" applyFont="1" applyFill="1" applyBorder="1" applyAlignment="1">
      <alignment horizontal="center" vertical="center" wrapText="1"/>
    </xf>
    <xf numFmtId="0" fontId="65" fillId="36" borderId="76" xfId="0" applyFont="1" applyFill="1" applyBorder="1" applyAlignment="1">
      <alignment horizontal="justify" vertical="center" wrapText="1"/>
    </xf>
    <xf numFmtId="49" fontId="65" fillId="36" borderId="79" xfId="134" applyNumberFormat="1" applyFont="1" applyFill="1" applyBorder="1" applyAlignment="1">
      <alignment horizontal="center" vertical="center" wrapText="1"/>
    </xf>
    <xf numFmtId="0" fontId="68" fillId="36" borderId="76" xfId="0" applyFont="1" applyFill="1" applyBorder="1" applyAlignment="1">
      <alignment horizontal="justify" vertical="center" wrapText="1"/>
    </xf>
    <xf numFmtId="0" fontId="65" fillId="36" borderId="75" xfId="134" applyFont="1" applyFill="1" applyBorder="1" applyAlignment="1">
      <alignment horizontal="justify" vertical="center" wrapText="1"/>
    </xf>
    <xf numFmtId="0" fontId="65" fillId="36" borderId="76" xfId="134" applyFont="1" applyFill="1" applyBorder="1" applyAlignment="1">
      <alignment horizontal="justify" vertical="center" wrapText="1"/>
    </xf>
    <xf numFmtId="0" fontId="67" fillId="36" borderId="76" xfId="134" applyFont="1" applyFill="1" applyBorder="1" applyAlignment="1">
      <alignment horizontal="center" vertical="center" wrapText="1"/>
    </xf>
    <xf numFmtId="165" fontId="67" fillId="36" borderId="76" xfId="0" applyNumberFormat="1" applyFont="1" applyFill="1" applyBorder="1" applyAlignment="1">
      <alignment horizontal="justify" vertical="center" wrapText="1"/>
    </xf>
    <xf numFmtId="168" fontId="66" fillId="0" borderId="0" xfId="0" applyNumberFormat="1" applyFont="1" applyFill="1" applyBorder="1" applyAlignment="1">
      <alignment horizontal="center" vertical="center" wrapText="1"/>
    </xf>
    <xf numFmtId="0" fontId="65" fillId="0" borderId="0" xfId="134" applyFont="1" applyFill="1" applyBorder="1" applyAlignment="1">
      <alignment horizontal="center" vertical="top"/>
    </xf>
    <xf numFmtId="0" fontId="65" fillId="0" borderId="0" xfId="0" applyFont="1" applyFill="1" applyBorder="1" applyAlignment="1">
      <alignment vertical="top"/>
    </xf>
    <xf numFmtId="168" fontId="66" fillId="36" borderId="62" xfId="0" applyNumberFormat="1" applyFont="1" applyFill="1" applyBorder="1" applyAlignment="1">
      <alignment horizontal="center" vertical="top"/>
    </xf>
    <xf numFmtId="168" fontId="66" fillId="36" borderId="29" xfId="0" applyNumberFormat="1" applyFont="1" applyFill="1" applyBorder="1" applyAlignment="1">
      <alignment horizontal="center" vertical="top"/>
    </xf>
    <xf numFmtId="1" fontId="66" fillId="36" borderId="29" xfId="0" applyNumberFormat="1" applyFont="1" applyFill="1" applyBorder="1" applyAlignment="1">
      <alignment horizontal="center" vertical="top"/>
    </xf>
    <xf numFmtId="0" fontId="66" fillId="36" borderId="29" xfId="0" applyFont="1" applyFill="1" applyBorder="1" applyAlignment="1">
      <alignment vertical="top"/>
    </xf>
    <xf numFmtId="0" fontId="65" fillId="36" borderId="29" xfId="134" applyFont="1" applyFill="1" applyBorder="1" applyAlignment="1">
      <alignment horizontal="center" vertical="top"/>
    </xf>
    <xf numFmtId="0" fontId="15" fillId="36" borderId="29" xfId="0" applyFont="1" applyFill="1" applyBorder="1" applyAlignment="1">
      <alignment horizontal="justify" vertical="top" wrapText="1"/>
    </xf>
    <xf numFmtId="0" fontId="15" fillId="36" borderId="29" xfId="134" applyFont="1" applyFill="1" applyBorder="1" applyAlignment="1">
      <alignment horizontal="center" vertical="top"/>
    </xf>
    <xf numFmtId="0" fontId="15" fillId="37" borderId="29" xfId="134" applyFont="1" applyFill="1" applyBorder="1" applyAlignment="1">
      <alignment horizontal="center" vertical="top"/>
    </xf>
    <xf numFmtId="0" fontId="66" fillId="37" borderId="29" xfId="0" applyFont="1" applyFill="1" applyBorder="1" applyAlignment="1">
      <alignment horizontal="center" vertical="top"/>
    </xf>
    <xf numFmtId="165" fontId="66" fillId="37" borderId="29" xfId="0" applyNumberFormat="1" applyFont="1" applyFill="1" applyBorder="1" applyAlignment="1">
      <alignment vertical="top"/>
    </xf>
    <xf numFmtId="165" fontId="66" fillId="0" borderId="29" xfId="0" applyNumberFormat="1" applyFont="1" applyFill="1" applyBorder="1" applyAlignment="1">
      <alignment vertical="top"/>
    </xf>
    <xf numFmtId="3" fontId="66" fillId="0" borderId="29" xfId="0" applyNumberFormat="1" applyFont="1" applyFill="1" applyBorder="1" applyAlignment="1">
      <alignment horizontal="center" vertical="top"/>
    </xf>
    <xf numFmtId="168" fontId="66" fillId="36" borderId="64" xfId="0" applyNumberFormat="1" applyFont="1" applyFill="1" applyBorder="1" applyAlignment="1">
      <alignment horizontal="center" vertical="top"/>
    </xf>
    <xf numFmtId="1" fontId="66" fillId="36" borderId="30" xfId="0" applyNumberFormat="1" applyFont="1" applyFill="1" applyBorder="1" applyAlignment="1">
      <alignment horizontal="center" vertical="top"/>
    </xf>
    <xf numFmtId="0" fontId="66" fillId="36" borderId="30" xfId="0" applyFont="1" applyFill="1" applyBorder="1" applyAlignment="1">
      <alignment vertical="top"/>
    </xf>
    <xf numFmtId="0" fontId="65" fillId="36" borderId="30" xfId="134" applyFont="1" applyFill="1" applyBorder="1" applyAlignment="1">
      <alignment horizontal="center" vertical="top"/>
    </xf>
    <xf numFmtId="0" fontId="66" fillId="36" borderId="30" xfId="0" applyFont="1" applyFill="1" applyBorder="1" applyAlignment="1">
      <alignment horizontal="justify" vertical="top" wrapText="1"/>
    </xf>
    <xf numFmtId="0" fontId="15" fillId="36" borderId="30" xfId="134" applyFont="1" applyFill="1" applyBorder="1" applyAlignment="1">
      <alignment horizontal="center" vertical="top"/>
    </xf>
    <xf numFmtId="0" fontId="66" fillId="36" borderId="30" xfId="0" applyFont="1" applyFill="1" applyBorder="1" applyAlignment="1">
      <alignment horizontal="center" vertical="top"/>
    </xf>
    <xf numFmtId="165" fontId="66" fillId="36" borderId="30" xfId="0" applyNumberFormat="1" applyFont="1" applyFill="1" applyBorder="1" applyAlignment="1">
      <alignment vertical="top"/>
    </xf>
    <xf numFmtId="165" fontId="66" fillId="0" borderId="30" xfId="0" applyNumberFormat="1" applyFont="1" applyFill="1" applyBorder="1" applyAlignment="1">
      <alignment vertical="top"/>
    </xf>
    <xf numFmtId="3" fontId="66" fillId="0" borderId="30" xfId="0" applyNumberFormat="1" applyFont="1" applyFill="1" applyBorder="1" applyAlignment="1">
      <alignment horizontal="center" vertical="top"/>
    </xf>
    <xf numFmtId="0" fontId="66" fillId="36" borderId="30" xfId="0" applyNumberFormat="1" applyFont="1" applyFill="1" applyBorder="1" applyAlignment="1">
      <alignment horizontal="justify" vertical="top" wrapText="1"/>
    </xf>
    <xf numFmtId="0" fontId="66" fillId="0" borderId="66" xfId="0" applyFont="1" applyFill="1" applyBorder="1" applyAlignment="1">
      <alignment vertical="center"/>
    </xf>
    <xf numFmtId="0" fontId="66" fillId="0" borderId="86" xfId="0" applyFont="1" applyFill="1" applyBorder="1" applyAlignment="1">
      <alignment vertical="center"/>
    </xf>
    <xf numFmtId="0" fontId="15" fillId="0" borderId="78" xfId="134" applyFont="1" applyFill="1" applyBorder="1" applyAlignment="1">
      <alignment vertical="center"/>
    </xf>
    <xf numFmtId="1" fontId="15" fillId="0" borderId="78" xfId="134" applyNumberFormat="1" applyFont="1" applyFill="1" applyBorder="1" applyAlignment="1">
      <alignment horizontal="center" vertical="center"/>
    </xf>
    <xf numFmtId="165" fontId="15" fillId="0" borderId="78" xfId="134" applyNumberFormat="1" applyFont="1" applyFill="1" applyBorder="1" applyAlignment="1">
      <alignment vertical="center"/>
    </xf>
    <xf numFmtId="3" fontId="15" fillId="0" borderId="78" xfId="134" applyNumberFormat="1" applyFont="1" applyFill="1" applyBorder="1" applyAlignment="1">
      <alignment horizontal="center" vertical="center"/>
    </xf>
    <xf numFmtId="0" fontId="66" fillId="0" borderId="0" xfId="0" applyFont="1" applyFill="1" applyBorder="1" applyAlignment="1">
      <alignment vertical="center"/>
    </xf>
    <xf numFmtId="0" fontId="15" fillId="0" borderId="0" xfId="134" applyFont="1" applyFill="1" applyBorder="1" applyAlignment="1">
      <alignment vertical="center"/>
    </xf>
    <xf numFmtId="1" fontId="15" fillId="0" borderId="0" xfId="134" applyNumberFormat="1" applyFont="1" applyFill="1" applyBorder="1" applyAlignment="1">
      <alignment horizontal="center" vertical="center"/>
    </xf>
    <xf numFmtId="165" fontId="15" fillId="0" borderId="0" xfId="134" applyNumberFormat="1" applyFont="1" applyFill="1" applyBorder="1" applyAlignment="1">
      <alignment vertical="center"/>
    </xf>
    <xf numFmtId="3" fontId="15" fillId="0" borderId="0" xfId="134" applyNumberFormat="1" applyFont="1" applyFill="1" applyBorder="1" applyAlignment="1">
      <alignment horizontal="center" vertical="center"/>
    </xf>
    <xf numFmtId="0" fontId="65" fillId="0" borderId="0" xfId="0" applyFont="1" applyAlignment="1">
      <alignment vertical="top"/>
    </xf>
    <xf numFmtId="0" fontId="65" fillId="6" borderId="14" xfId="0" applyFont="1" applyFill="1" applyBorder="1" applyAlignment="1">
      <alignment horizontal="center" vertical="center" wrapText="1"/>
    </xf>
    <xf numFmtId="0" fontId="67" fillId="0" borderId="0" xfId="0" applyFont="1" applyAlignment="1">
      <alignment vertical="top"/>
    </xf>
    <xf numFmtId="0" fontId="65" fillId="0" borderId="0" xfId="0" applyFont="1" applyFill="1" applyAlignment="1">
      <alignment vertical="top"/>
    </xf>
    <xf numFmtId="0" fontId="65" fillId="6" borderId="1" xfId="0" applyFont="1" applyFill="1" applyBorder="1" applyAlignment="1">
      <alignment horizontal="center" vertical="center"/>
    </xf>
    <xf numFmtId="168" fontId="65" fillId="6" borderId="1" xfId="0" applyNumberFormat="1" applyFont="1" applyFill="1" applyBorder="1" applyAlignment="1">
      <alignment horizontal="center" vertical="center" wrapText="1"/>
    </xf>
    <xf numFmtId="0" fontId="66" fillId="6" borderId="26" xfId="0" applyFont="1" applyFill="1" applyBorder="1" applyAlignment="1">
      <alignment horizontal="center" vertical="top"/>
    </xf>
    <xf numFmtId="0" fontId="67" fillId="0" borderId="0" xfId="0" applyFont="1" applyFill="1" applyAlignment="1">
      <alignment vertical="top"/>
    </xf>
    <xf numFmtId="3" fontId="66" fillId="0" borderId="65" xfId="0" applyNumberFormat="1" applyFont="1" applyFill="1" applyBorder="1" applyAlignment="1">
      <alignment horizontal="center" vertical="top"/>
    </xf>
    <xf numFmtId="0" fontId="66" fillId="0" borderId="11" xfId="0" applyFont="1" applyFill="1" applyBorder="1" applyAlignment="1">
      <alignment horizontal="center" vertical="top"/>
    </xf>
    <xf numFmtId="0" fontId="66" fillId="0" borderId="64" xfId="0" applyFont="1" applyFill="1" applyBorder="1" applyAlignment="1">
      <alignment vertical="top"/>
    </xf>
    <xf numFmtId="168" fontId="68" fillId="33" borderId="64" xfId="0" applyNumberFormat="1" applyFont="1" applyFill="1" applyBorder="1" applyAlignment="1">
      <alignment horizontal="center" vertical="top"/>
    </xf>
    <xf numFmtId="168" fontId="68" fillId="33" borderId="30" xfId="0" applyNumberFormat="1" applyFont="1" applyFill="1" applyBorder="1" applyAlignment="1">
      <alignment horizontal="center" vertical="top"/>
    </xf>
    <xf numFmtId="0" fontId="66" fillId="33" borderId="65" xfId="0" applyFont="1" applyFill="1" applyBorder="1" applyAlignment="1">
      <alignment vertical="top"/>
    </xf>
    <xf numFmtId="49" fontId="65" fillId="33" borderId="64" xfId="134" applyNumberFormat="1" applyFont="1" applyFill="1" applyBorder="1" applyAlignment="1">
      <alignment horizontal="center" vertical="top"/>
    </xf>
    <xf numFmtId="0" fontId="65" fillId="33" borderId="30" xfId="0" applyNumberFormat="1" applyFont="1" applyFill="1" applyBorder="1" applyAlignment="1">
      <alignment horizontal="justify" vertical="top" wrapText="1"/>
    </xf>
    <xf numFmtId="168" fontId="68" fillId="34" borderId="64" xfId="0" applyNumberFormat="1" applyFont="1" applyFill="1" applyBorder="1" applyAlignment="1">
      <alignment horizontal="center" vertical="top"/>
    </xf>
    <xf numFmtId="168" fontId="68" fillId="34" borderId="30" xfId="0" applyNumberFormat="1" applyFont="1" applyFill="1" applyBorder="1" applyAlignment="1">
      <alignment horizontal="center" vertical="top"/>
    </xf>
    <xf numFmtId="0" fontId="66" fillId="34" borderId="65" xfId="0" applyFont="1" applyFill="1" applyBorder="1" applyAlignment="1">
      <alignment vertical="top"/>
    </xf>
    <xf numFmtId="49" fontId="65" fillId="34" borderId="64" xfId="134" applyNumberFormat="1" applyFont="1" applyFill="1" applyBorder="1" applyAlignment="1">
      <alignment horizontal="center" vertical="top"/>
    </xf>
    <xf numFmtId="0" fontId="65" fillId="34" borderId="30" xfId="0" applyNumberFormat="1" applyFont="1" applyFill="1" applyBorder="1" applyAlignment="1">
      <alignment horizontal="justify" vertical="top" wrapText="1"/>
    </xf>
    <xf numFmtId="0" fontId="65" fillId="34" borderId="30" xfId="0" applyNumberFormat="1" applyFont="1" applyFill="1" applyBorder="1" applyAlignment="1">
      <alignment horizontal="center" vertical="top" wrapText="1"/>
    </xf>
    <xf numFmtId="165" fontId="65" fillId="34" borderId="65" xfId="0" applyNumberFormat="1" applyFont="1" applyFill="1" applyBorder="1" applyAlignment="1">
      <alignment horizontal="justify" vertical="top"/>
    </xf>
    <xf numFmtId="168" fontId="68" fillId="36" borderId="64" xfId="0" applyNumberFormat="1" applyFont="1" applyFill="1" applyBorder="1" applyAlignment="1">
      <alignment horizontal="center" vertical="top"/>
    </xf>
    <xf numFmtId="168" fontId="68" fillId="36" borderId="30" xfId="0" applyNumberFormat="1" applyFont="1" applyFill="1" applyBorder="1" applyAlignment="1">
      <alignment horizontal="center" vertical="top"/>
    </xf>
    <xf numFmtId="0" fontId="66" fillId="36" borderId="65" xfId="0" applyFont="1" applyFill="1" applyBorder="1" applyAlignment="1">
      <alignment vertical="top"/>
    </xf>
    <xf numFmtId="49" fontId="65" fillId="36" borderId="64" xfId="134" applyNumberFormat="1" applyFont="1" applyFill="1" applyBorder="1" applyAlignment="1">
      <alignment horizontal="center" vertical="top"/>
    </xf>
    <xf numFmtId="0" fontId="65" fillId="36" borderId="30" xfId="0" applyNumberFormat="1" applyFont="1" applyFill="1" applyBorder="1" applyAlignment="1">
      <alignment horizontal="justify" vertical="top" wrapText="1"/>
    </xf>
    <xf numFmtId="165" fontId="65" fillId="36" borderId="65" xfId="0" applyNumberFormat="1" applyFont="1" applyFill="1" applyBorder="1" applyAlignment="1">
      <alignment horizontal="justify" vertical="top"/>
    </xf>
    <xf numFmtId="165" fontId="65" fillId="0" borderId="87" xfId="134" applyNumberFormat="1" applyFont="1" applyFill="1" applyBorder="1" applyAlignment="1">
      <alignment horizontal="center" vertical="top"/>
    </xf>
    <xf numFmtId="3" fontId="66" fillId="0" borderId="11" xfId="0" applyNumberFormat="1" applyFont="1" applyFill="1" applyBorder="1" applyAlignment="1">
      <alignment horizontal="center" vertical="top"/>
    </xf>
    <xf numFmtId="168" fontId="68" fillId="0" borderId="64" xfId="0" applyNumberFormat="1" applyFont="1" applyFill="1" applyBorder="1" applyAlignment="1">
      <alignment horizontal="center" vertical="top"/>
    </xf>
    <xf numFmtId="168" fontId="68" fillId="0" borderId="30" xfId="0" applyNumberFormat="1" applyFont="1" applyFill="1" applyBorder="1" applyAlignment="1">
      <alignment horizontal="center" vertical="top"/>
    </xf>
    <xf numFmtId="49" fontId="65" fillId="0" borderId="64" xfId="134" applyNumberFormat="1" applyFont="1" applyFill="1" applyBorder="1" applyAlignment="1">
      <alignment horizontal="center" vertical="top"/>
    </xf>
    <xf numFmtId="0" fontId="65" fillId="0" borderId="30" xfId="0" applyNumberFormat="1" applyFont="1" applyFill="1" applyBorder="1" applyAlignment="1">
      <alignment horizontal="justify" vertical="top" wrapText="1"/>
    </xf>
    <xf numFmtId="0" fontId="65" fillId="0" borderId="30" xfId="0" applyNumberFormat="1" applyFont="1" applyFill="1" applyBorder="1" applyAlignment="1">
      <alignment horizontal="center" vertical="top" wrapText="1"/>
    </xf>
    <xf numFmtId="165" fontId="65" fillId="0" borderId="65" xfId="0" applyNumberFormat="1" applyFont="1" applyFill="1" applyBorder="1" applyAlignment="1">
      <alignment horizontal="justify" vertical="top"/>
    </xf>
    <xf numFmtId="0" fontId="66" fillId="0" borderId="66" xfId="0" applyFont="1" applyBorder="1" applyAlignment="1">
      <alignment vertical="top"/>
    </xf>
    <xf numFmtId="0" fontId="66" fillId="0" borderId="78" xfId="0" applyFont="1" applyBorder="1" applyAlignment="1">
      <alignment vertical="top"/>
    </xf>
    <xf numFmtId="0" fontId="65" fillId="0" borderId="66" xfId="134" applyNumberFormat="1" applyFont="1" applyFill="1" applyBorder="1" applyAlignment="1">
      <alignment horizontal="center" vertical="top"/>
    </xf>
    <xf numFmtId="0" fontId="65" fillId="0" borderId="78" xfId="0" applyNumberFormat="1" applyFont="1" applyFill="1" applyBorder="1" applyAlignment="1">
      <alignment horizontal="justify" vertical="top" wrapText="1"/>
    </xf>
    <xf numFmtId="0" fontId="65" fillId="0" borderId="78" xfId="0" applyNumberFormat="1" applyFont="1" applyFill="1" applyBorder="1" applyAlignment="1">
      <alignment horizontal="center" vertical="top" wrapText="1"/>
    </xf>
    <xf numFmtId="0" fontId="65" fillId="0" borderId="67" xfId="0" applyNumberFormat="1" applyFont="1" applyFill="1" applyBorder="1" applyAlignment="1">
      <alignment horizontal="justify" vertical="top"/>
    </xf>
    <xf numFmtId="165" fontId="65" fillId="0" borderId="64" xfId="0" applyNumberFormat="1" applyFont="1" applyFill="1" applyBorder="1" applyAlignment="1">
      <alignment vertical="top"/>
    </xf>
    <xf numFmtId="0" fontId="66" fillId="0" borderId="66" xfId="0" applyFont="1" applyFill="1" applyBorder="1" applyAlignment="1">
      <alignment vertical="top"/>
    </xf>
    <xf numFmtId="0" fontId="65" fillId="0" borderId="93" xfId="0" applyFont="1" applyFill="1" applyBorder="1" applyAlignment="1">
      <alignment horizontal="center" vertical="top" wrapText="1"/>
    </xf>
    <xf numFmtId="165" fontId="65" fillId="32" borderId="94" xfId="0" applyNumberFormat="1" applyFont="1" applyFill="1" applyBorder="1" applyAlignment="1">
      <alignment vertical="top"/>
    </xf>
    <xf numFmtId="165" fontId="65" fillId="0" borderId="66" xfId="0" applyNumberFormat="1" applyFont="1" applyFill="1" applyBorder="1" applyAlignment="1">
      <alignment vertical="top"/>
    </xf>
    <xf numFmtId="3" fontId="66" fillId="0" borderId="67" xfId="0" applyNumberFormat="1" applyFont="1" applyFill="1" applyBorder="1" applyAlignment="1">
      <alignment horizontal="center" vertical="top"/>
    </xf>
    <xf numFmtId="0" fontId="66" fillId="32" borderId="95" xfId="0" applyFont="1" applyFill="1" applyBorder="1" applyAlignment="1">
      <alignment horizontal="center" vertical="top"/>
    </xf>
    <xf numFmtId="0" fontId="72" fillId="0" borderId="92" xfId="0" applyFont="1" applyFill="1" applyBorder="1" applyAlignment="1">
      <alignment horizontal="center" vertical="top"/>
    </xf>
    <xf numFmtId="0" fontId="72" fillId="0" borderId="94" xfId="0" applyFont="1" applyFill="1" applyBorder="1" applyAlignment="1">
      <alignment horizontal="center" vertical="top"/>
    </xf>
    <xf numFmtId="0" fontId="65" fillId="0" borderId="0" xfId="0" applyFont="1" applyFill="1" applyBorder="1" applyAlignment="1">
      <alignment horizontal="center" vertical="top" wrapText="1"/>
    </xf>
    <xf numFmtId="165" fontId="65" fillId="0" borderId="0" xfId="0" applyNumberFormat="1" applyFont="1" applyFill="1" applyBorder="1" applyAlignment="1">
      <alignment vertical="top"/>
    </xf>
    <xf numFmtId="3" fontId="66" fillId="0" borderId="0" xfId="0" applyNumberFormat="1" applyFont="1" applyFill="1" applyBorder="1" applyAlignment="1">
      <alignment horizontal="center" vertical="top"/>
    </xf>
    <xf numFmtId="0" fontId="72" fillId="0" borderId="0" xfId="0" applyFont="1" applyFill="1" applyBorder="1" applyAlignment="1">
      <alignment horizontal="center" vertical="top"/>
    </xf>
    <xf numFmtId="0" fontId="0" fillId="0" borderId="96" xfId="0" applyBorder="1" applyAlignment="1">
      <alignment vertical="top"/>
    </xf>
    <xf numFmtId="0" fontId="0" fillId="0" borderId="89" xfId="0" applyBorder="1" applyAlignment="1">
      <alignment vertical="top"/>
    </xf>
    <xf numFmtId="165" fontId="65" fillId="32" borderId="97" xfId="0" applyNumberFormat="1" applyFont="1" applyFill="1" applyBorder="1" applyAlignment="1">
      <alignment vertical="top"/>
    </xf>
    <xf numFmtId="0" fontId="0" fillId="0" borderId="81" xfId="0" applyBorder="1" applyAlignment="1">
      <alignment vertical="top"/>
    </xf>
    <xf numFmtId="0" fontId="0" fillId="0" borderId="97" xfId="0" applyBorder="1" applyAlignment="1">
      <alignment vertical="top"/>
    </xf>
    <xf numFmtId="0" fontId="0" fillId="0" borderId="59" xfId="0" applyBorder="1" applyAlignment="1">
      <alignment vertical="top"/>
    </xf>
    <xf numFmtId="0" fontId="26" fillId="0" borderId="81" xfId="0" applyFont="1" applyBorder="1" applyAlignment="1">
      <alignment horizontal="right" vertical="top"/>
    </xf>
    <xf numFmtId="165" fontId="26" fillId="0" borderId="97" xfId="0" applyNumberFormat="1" applyFont="1" applyBorder="1" applyAlignment="1">
      <alignment vertical="top"/>
    </xf>
    <xf numFmtId="0" fontId="26" fillId="38" borderId="81" xfId="0" applyFont="1" applyFill="1" applyBorder="1" applyAlignment="1">
      <alignment horizontal="right" vertical="top"/>
    </xf>
    <xf numFmtId="164" fontId="25" fillId="38" borderId="97" xfId="0" applyNumberFormat="1" applyFont="1" applyFill="1" applyBorder="1" applyAlignment="1">
      <alignment vertical="top"/>
    </xf>
    <xf numFmtId="165" fontId="65" fillId="0" borderId="0" xfId="0" applyNumberFormat="1" applyFont="1" applyFill="1" applyBorder="1" applyAlignment="1">
      <alignment horizontal="justify" vertical="center"/>
    </xf>
    <xf numFmtId="0" fontId="28" fillId="0" borderId="0" xfId="0" applyFont="1" applyFill="1" applyAlignment="1">
      <alignment vertical="top"/>
    </xf>
    <xf numFmtId="0" fontId="0" fillId="0" borderId="99" xfId="0" applyBorder="1" applyAlignment="1">
      <alignment vertical="top"/>
    </xf>
    <xf numFmtId="165" fontId="0" fillId="0" borderId="71" xfId="0" applyNumberFormat="1" applyBorder="1" applyAlignment="1">
      <alignment vertical="top"/>
    </xf>
    <xf numFmtId="0" fontId="19" fillId="0" borderId="88" xfId="6" applyFont="1" applyFill="1" applyBorder="1" applyAlignment="1">
      <alignment horizontal="center" vertical="top"/>
    </xf>
    <xf numFmtId="0" fontId="19" fillId="0" borderId="89" xfId="6" applyFont="1" applyFill="1" applyBorder="1" applyAlignment="1">
      <alignment horizontal="center" vertical="top"/>
    </xf>
    <xf numFmtId="49" fontId="41" fillId="0" borderId="1" xfId="0" applyNumberFormat="1" applyFont="1" applyFill="1" applyBorder="1" applyAlignment="1">
      <alignment horizontal="center" vertical="center"/>
    </xf>
    <xf numFmtId="0" fontId="66" fillId="36" borderId="76" xfId="0" applyFont="1" applyFill="1" applyBorder="1" applyAlignment="1">
      <alignment vertical="top"/>
    </xf>
    <xf numFmtId="49" fontId="65" fillId="36" borderId="76" xfId="134" applyNumberFormat="1" applyFont="1" applyFill="1" applyBorder="1" applyAlignment="1">
      <alignment horizontal="center" vertical="center"/>
    </xf>
    <xf numFmtId="0" fontId="65" fillId="36" borderId="76" xfId="0" applyNumberFormat="1" applyFont="1" applyFill="1" applyBorder="1" applyAlignment="1">
      <alignment horizontal="left" vertical="center" wrapText="1"/>
    </xf>
    <xf numFmtId="0" fontId="15" fillId="36" borderId="76" xfId="134" applyFont="1" applyFill="1" applyBorder="1" applyAlignment="1">
      <alignment horizontal="center" vertical="center"/>
    </xf>
    <xf numFmtId="165" fontId="15" fillId="36" borderId="76" xfId="134" applyNumberFormat="1" applyFont="1" applyFill="1" applyBorder="1" applyAlignment="1">
      <alignment horizontal="center" vertical="center"/>
    </xf>
    <xf numFmtId="0" fontId="67" fillId="36" borderId="76" xfId="134" applyFont="1" applyFill="1" applyBorder="1" applyAlignment="1">
      <alignment horizontal="center" vertical="center"/>
    </xf>
    <xf numFmtId="0" fontId="15" fillId="36" borderId="29" xfId="134" applyFont="1" applyFill="1" applyBorder="1" applyAlignment="1">
      <alignment horizontal="justify" vertical="top" wrapText="1"/>
    </xf>
    <xf numFmtId="165" fontId="15" fillId="36" borderId="29" xfId="134" applyNumberFormat="1" applyFont="1" applyFill="1" applyBorder="1" applyAlignment="1">
      <alignment horizontal="center" vertical="top"/>
    </xf>
    <xf numFmtId="0" fontId="66" fillId="36" borderId="29" xfId="0" applyFont="1" applyFill="1" applyBorder="1" applyAlignment="1">
      <alignment horizontal="center" vertical="top"/>
    </xf>
    <xf numFmtId="165" fontId="66" fillId="36" borderId="29" xfId="0" applyNumberFormat="1" applyFont="1" applyFill="1" applyBorder="1" applyAlignment="1">
      <alignment vertical="top"/>
    </xf>
    <xf numFmtId="168" fontId="66" fillId="36" borderId="72" xfId="0" applyNumberFormat="1" applyFont="1" applyFill="1" applyBorder="1" applyAlignment="1">
      <alignment horizontal="center" vertical="top"/>
    </xf>
    <xf numFmtId="168" fontId="66" fillId="36" borderId="57" xfId="0" applyNumberFormat="1" applyFont="1" applyFill="1" applyBorder="1" applyAlignment="1">
      <alignment horizontal="center" vertical="top"/>
    </xf>
    <xf numFmtId="1" fontId="66" fillId="36" borderId="57" xfId="0" applyNumberFormat="1" applyFont="1" applyFill="1" applyBorder="1" applyAlignment="1">
      <alignment horizontal="center" vertical="top"/>
    </xf>
    <xf numFmtId="0" fontId="66" fillId="36" borderId="57" xfId="0" applyFont="1" applyFill="1" applyBorder="1" applyAlignment="1">
      <alignment vertical="top"/>
    </xf>
    <xf numFmtId="0" fontId="15" fillId="36" borderId="57" xfId="134" applyFont="1" applyFill="1" applyBorder="1" applyAlignment="1">
      <alignment horizontal="center" vertical="top"/>
    </xf>
    <xf numFmtId="0" fontId="15" fillId="36" borderId="57" xfId="134" applyFont="1" applyFill="1" applyBorder="1" applyAlignment="1">
      <alignment horizontal="justify" vertical="top" wrapText="1"/>
    </xf>
    <xf numFmtId="165" fontId="15" fillId="36" borderId="57" xfId="134" applyNumberFormat="1" applyFont="1" applyFill="1" applyBorder="1" applyAlignment="1">
      <alignment horizontal="center" vertical="top"/>
    </xf>
    <xf numFmtId="0" fontId="66" fillId="36" borderId="57" xfId="0" applyFont="1" applyFill="1" applyBorder="1" applyAlignment="1">
      <alignment horizontal="center" vertical="top"/>
    </xf>
    <xf numFmtId="165" fontId="66" fillId="36" borderId="57" xfId="0" applyNumberFormat="1" applyFont="1" applyFill="1" applyBorder="1" applyAlignment="1">
      <alignment vertical="top"/>
    </xf>
    <xf numFmtId="165" fontId="67" fillId="5" borderId="76" xfId="0" applyNumberFormat="1" applyFont="1" applyFill="1" applyBorder="1" applyAlignment="1">
      <alignment horizontal="center" vertical="center"/>
    </xf>
    <xf numFmtId="0" fontId="66" fillId="5" borderId="76" xfId="0" applyFont="1" applyFill="1" applyBorder="1" applyAlignment="1">
      <alignment horizontal="center" vertical="top"/>
    </xf>
    <xf numFmtId="168" fontId="65" fillId="39" borderId="74" xfId="0" applyNumberFormat="1" applyFont="1" applyFill="1" applyBorder="1" applyAlignment="1">
      <alignment horizontal="center" vertical="center" wrapText="1"/>
    </xf>
    <xf numFmtId="168" fontId="65" fillId="39" borderId="75" xfId="0" applyNumberFormat="1" applyFont="1" applyFill="1" applyBorder="1" applyAlignment="1">
      <alignment horizontal="center" vertical="center" wrapText="1"/>
    </xf>
    <xf numFmtId="168" fontId="65" fillId="39" borderId="76" xfId="0" applyNumberFormat="1" applyFont="1" applyFill="1" applyBorder="1" applyAlignment="1">
      <alignment horizontal="center" vertical="center" wrapText="1"/>
    </xf>
    <xf numFmtId="0" fontId="66" fillId="39" borderId="76" xfId="0" applyFont="1" applyFill="1" applyBorder="1" applyAlignment="1">
      <alignment vertical="top"/>
    </xf>
    <xf numFmtId="49" fontId="65" fillId="39" borderId="76" xfId="134" applyNumberFormat="1" applyFont="1" applyFill="1" applyBorder="1" applyAlignment="1">
      <alignment horizontal="center" vertical="center"/>
    </xf>
    <xf numFmtId="0" fontId="65" fillId="39" borderId="76" xfId="0" applyNumberFormat="1" applyFont="1" applyFill="1" applyBorder="1" applyAlignment="1">
      <alignment horizontal="left" vertical="center" wrapText="1"/>
    </xf>
    <xf numFmtId="0" fontId="15" fillId="39" borderId="76" xfId="134" applyFont="1" applyFill="1" applyBorder="1" applyAlignment="1">
      <alignment horizontal="center" vertical="center"/>
    </xf>
    <xf numFmtId="165" fontId="15" fillId="39" borderId="76" xfId="134" applyNumberFormat="1" applyFont="1" applyFill="1" applyBorder="1" applyAlignment="1">
      <alignment horizontal="center" vertical="center"/>
    </xf>
    <xf numFmtId="0" fontId="67" fillId="39" borderId="76" xfId="134" applyFont="1" applyFill="1" applyBorder="1" applyAlignment="1">
      <alignment horizontal="center" vertical="center"/>
    </xf>
    <xf numFmtId="168" fontId="66" fillId="39" borderId="62" xfId="0" applyNumberFormat="1" applyFont="1" applyFill="1" applyBorder="1" applyAlignment="1">
      <alignment horizontal="center" vertical="top"/>
    </xf>
    <xf numFmtId="168" fontId="66" fillId="39" borderId="29" xfId="0" applyNumberFormat="1" applyFont="1" applyFill="1" applyBorder="1" applyAlignment="1">
      <alignment horizontal="center" vertical="top"/>
    </xf>
    <xf numFmtId="1" fontId="66" fillId="39" borderId="29" xfId="0" applyNumberFormat="1" applyFont="1" applyFill="1" applyBorder="1" applyAlignment="1">
      <alignment horizontal="center" vertical="top"/>
    </xf>
    <xf numFmtId="0" fontId="15" fillId="39" borderId="29" xfId="134" applyFont="1" applyFill="1" applyBorder="1" applyAlignment="1">
      <alignment horizontal="center" vertical="top"/>
    </xf>
    <xf numFmtId="0" fontId="15" fillId="39" borderId="29" xfId="134" applyFont="1" applyFill="1" applyBorder="1" applyAlignment="1">
      <alignment horizontal="justify" vertical="top" wrapText="1"/>
    </xf>
    <xf numFmtId="165" fontId="15" fillId="39" borderId="29" xfId="134" applyNumberFormat="1" applyFont="1" applyFill="1" applyBorder="1" applyAlignment="1">
      <alignment horizontal="center" vertical="top"/>
    </xf>
    <xf numFmtId="0" fontId="66" fillId="39" borderId="29" xfId="0" applyFont="1" applyFill="1" applyBorder="1" applyAlignment="1">
      <alignment horizontal="center" vertical="top"/>
    </xf>
    <xf numFmtId="165" fontId="66" fillId="39" borderId="29" xfId="0" applyNumberFormat="1" applyFont="1" applyFill="1" applyBorder="1" applyAlignment="1">
      <alignment vertical="top"/>
    </xf>
    <xf numFmtId="168" fontId="66" fillId="39" borderId="64" xfId="0" applyNumberFormat="1" applyFont="1" applyFill="1" applyBorder="1" applyAlignment="1">
      <alignment horizontal="center" vertical="top"/>
    </xf>
    <xf numFmtId="168" fontId="66" fillId="39" borderId="30" xfId="0" applyNumberFormat="1" applyFont="1" applyFill="1" applyBorder="1" applyAlignment="1">
      <alignment horizontal="center" vertical="top"/>
    </xf>
    <xf numFmtId="1" fontId="66" fillId="39" borderId="30" xfId="0" applyNumberFormat="1" applyFont="1" applyFill="1" applyBorder="1" applyAlignment="1">
      <alignment horizontal="center" vertical="top"/>
    </xf>
    <xf numFmtId="0" fontId="66" fillId="39" borderId="30" xfId="0" applyFont="1" applyFill="1" applyBorder="1" applyAlignment="1">
      <alignment vertical="top"/>
    </xf>
    <xf numFmtId="0" fontId="15" fillId="39" borderId="30" xfId="134" applyFont="1" applyFill="1" applyBorder="1" applyAlignment="1">
      <alignment horizontal="center" vertical="top"/>
    </xf>
    <xf numFmtId="0" fontId="15" fillId="39" borderId="30" xfId="134" applyFont="1" applyFill="1" applyBorder="1" applyAlignment="1">
      <alignment horizontal="justify" vertical="top" wrapText="1"/>
    </xf>
    <xf numFmtId="165" fontId="15" fillId="39" borderId="30" xfId="134" applyNumberFormat="1" applyFont="1" applyFill="1" applyBorder="1" applyAlignment="1">
      <alignment horizontal="center" vertical="top"/>
    </xf>
    <xf numFmtId="0" fontId="66" fillId="39" borderId="30" xfId="0" applyFont="1" applyFill="1" applyBorder="1" applyAlignment="1">
      <alignment horizontal="center" vertical="top"/>
    </xf>
    <xf numFmtId="165" fontId="66" fillId="39" borderId="30" xfId="0" applyNumberFormat="1" applyFont="1" applyFill="1" applyBorder="1" applyAlignment="1">
      <alignment vertical="top"/>
    </xf>
    <xf numFmtId="165" fontId="67" fillId="40" borderId="76" xfId="0" applyNumberFormat="1" applyFont="1" applyFill="1" applyBorder="1" applyAlignment="1">
      <alignment horizontal="center" vertical="center"/>
    </xf>
    <xf numFmtId="0" fontId="66" fillId="40" borderId="76" xfId="0" applyFont="1" applyFill="1" applyBorder="1" applyAlignment="1">
      <alignment horizontal="center" vertical="top"/>
    </xf>
    <xf numFmtId="0" fontId="14" fillId="39" borderId="30" xfId="134" applyFont="1" applyFill="1" applyBorder="1" applyAlignment="1">
      <alignment horizontal="center" vertical="top"/>
    </xf>
    <xf numFmtId="168" fontId="65" fillId="45" borderId="74" xfId="0" applyNumberFormat="1" applyFont="1" applyFill="1" applyBorder="1" applyAlignment="1">
      <alignment horizontal="center" vertical="center" wrapText="1"/>
    </xf>
    <xf numFmtId="168" fontId="65" fillId="45" borderId="75" xfId="0" applyNumberFormat="1" applyFont="1" applyFill="1" applyBorder="1" applyAlignment="1">
      <alignment horizontal="center" vertical="center" wrapText="1"/>
    </xf>
    <xf numFmtId="168" fontId="65" fillId="45" borderId="76" xfId="0" applyNumberFormat="1" applyFont="1" applyFill="1" applyBorder="1" applyAlignment="1">
      <alignment horizontal="center" vertical="center" wrapText="1"/>
    </xf>
    <xf numFmtId="0" fontId="66" fillId="45" borderId="76" xfId="0" applyFont="1" applyFill="1" applyBorder="1" applyAlignment="1">
      <alignment vertical="top"/>
    </xf>
    <xf numFmtId="49" fontId="65" fillId="45" borderId="79" xfId="134" applyNumberFormat="1" applyFont="1" applyFill="1" applyBorder="1" applyAlignment="1">
      <alignment horizontal="center" vertical="center"/>
    </xf>
    <xf numFmtId="0" fontId="68" fillId="45" borderId="76" xfId="0" applyFont="1" applyFill="1" applyBorder="1" applyAlignment="1">
      <alignment horizontal="justify" vertical="center" wrapText="1"/>
    </xf>
    <xf numFmtId="0" fontId="15" fillId="45" borderId="75" xfId="134" applyFont="1" applyFill="1" applyBorder="1" applyAlignment="1">
      <alignment horizontal="center" vertical="center"/>
    </xf>
    <xf numFmtId="165" fontId="15" fillId="45" borderId="76" xfId="134" applyNumberFormat="1" applyFont="1" applyFill="1" applyBorder="1" applyAlignment="1">
      <alignment horizontal="center" vertical="center"/>
    </xf>
    <xf numFmtId="0" fontId="67" fillId="45" borderId="76" xfId="134" applyFont="1" applyFill="1" applyBorder="1" applyAlignment="1">
      <alignment horizontal="center" vertical="center"/>
    </xf>
    <xf numFmtId="168" fontId="66" fillId="45" borderId="62" xfId="0" applyNumberFormat="1" applyFont="1" applyFill="1" applyBorder="1" applyAlignment="1">
      <alignment horizontal="center" vertical="top"/>
    </xf>
    <xf numFmtId="168" fontId="66" fillId="45" borderId="29" xfId="0" applyNumberFormat="1" applyFont="1" applyFill="1" applyBorder="1" applyAlignment="1">
      <alignment horizontal="center" vertical="top"/>
    </xf>
    <xf numFmtId="1" fontId="66" fillId="45" borderId="29" xfId="0" applyNumberFormat="1" applyFont="1" applyFill="1" applyBorder="1" applyAlignment="1">
      <alignment horizontal="center" vertical="top"/>
    </xf>
    <xf numFmtId="0" fontId="15" fillId="45" borderId="29" xfId="134" applyFont="1" applyFill="1" applyBorder="1" applyAlignment="1">
      <alignment horizontal="center" vertical="top"/>
    </xf>
    <xf numFmtId="0" fontId="69" fillId="45" borderId="29" xfId="0" applyNumberFormat="1" applyFont="1" applyFill="1" applyBorder="1" applyAlignment="1">
      <alignment horizontal="justify" vertical="top" wrapText="1"/>
    </xf>
    <xf numFmtId="0" fontId="14" fillId="45" borderId="29" xfId="134" applyFont="1" applyFill="1" applyBorder="1" applyAlignment="1">
      <alignment horizontal="center" vertical="top"/>
    </xf>
    <xf numFmtId="165" fontId="15" fillId="45" borderId="29" xfId="134" applyNumberFormat="1" applyFont="1" applyFill="1" applyBorder="1" applyAlignment="1">
      <alignment horizontal="center" vertical="top"/>
    </xf>
    <xf numFmtId="168" fontId="66" fillId="45" borderId="64" xfId="0" applyNumberFormat="1" applyFont="1" applyFill="1" applyBorder="1" applyAlignment="1">
      <alignment horizontal="center" vertical="top"/>
    </xf>
    <xf numFmtId="168" fontId="66" fillId="45" borderId="30" xfId="0" applyNumberFormat="1" applyFont="1" applyFill="1" applyBorder="1" applyAlignment="1">
      <alignment horizontal="center" vertical="top"/>
    </xf>
    <xf numFmtId="0" fontId="15" fillId="45" borderId="30" xfId="134" applyFont="1" applyFill="1" applyBorder="1" applyAlignment="1">
      <alignment horizontal="center" vertical="top"/>
    </xf>
    <xf numFmtId="0" fontId="69" fillId="45" borderId="30" xfId="0" applyNumberFormat="1" applyFont="1" applyFill="1" applyBorder="1" applyAlignment="1">
      <alignment horizontal="justify" vertical="top" wrapText="1"/>
    </xf>
    <xf numFmtId="165" fontId="15" fillId="45" borderId="30" xfId="134" applyNumberFormat="1" applyFont="1" applyFill="1" applyBorder="1" applyAlignment="1">
      <alignment horizontal="center" vertical="top"/>
    </xf>
    <xf numFmtId="165" fontId="67" fillId="41" borderId="76" xfId="0" applyNumberFormat="1" applyFont="1" applyFill="1" applyBorder="1" applyAlignment="1">
      <alignment horizontal="center" vertical="center"/>
    </xf>
    <xf numFmtId="0" fontId="13" fillId="45" borderId="30" xfId="134" applyFont="1" applyFill="1" applyBorder="1" applyAlignment="1">
      <alignment horizontal="center" vertical="top"/>
    </xf>
    <xf numFmtId="165" fontId="13" fillId="45" borderId="30" xfId="134" applyNumberFormat="1" applyFont="1" applyFill="1" applyBorder="1" applyAlignment="1">
      <alignment vertical="top"/>
    </xf>
    <xf numFmtId="1" fontId="66" fillId="45" borderId="30" xfId="0" applyNumberFormat="1" applyFont="1" applyFill="1" applyBorder="1" applyAlignment="1">
      <alignment horizontal="center" vertical="top"/>
    </xf>
    <xf numFmtId="0" fontId="15" fillId="33" borderId="29" xfId="134" applyNumberFormat="1" applyFont="1" applyFill="1" applyBorder="1" applyAlignment="1">
      <alignment horizontal="justify" vertical="top" wrapText="1"/>
    </xf>
    <xf numFmtId="0" fontId="15" fillId="45" borderId="30" xfId="134" applyFont="1" applyFill="1" applyBorder="1" applyAlignment="1">
      <alignment vertical="top"/>
    </xf>
    <xf numFmtId="168" fontId="66" fillId="43" borderId="64" xfId="0" applyNumberFormat="1" applyFont="1" applyFill="1" applyBorder="1" applyAlignment="1">
      <alignment horizontal="center" vertical="top"/>
    </xf>
    <xf numFmtId="168" fontId="66" fillId="43" borderId="30" xfId="0" applyNumberFormat="1" applyFont="1" applyFill="1" applyBorder="1" applyAlignment="1">
      <alignment horizontal="center" vertical="top"/>
    </xf>
    <xf numFmtId="1" fontId="66" fillId="43" borderId="30" xfId="0" applyNumberFormat="1" applyFont="1" applyFill="1" applyBorder="1" applyAlignment="1">
      <alignment horizontal="center" vertical="top"/>
    </xf>
    <xf numFmtId="0" fontId="15" fillId="43" borderId="30" xfId="134" applyFont="1" applyFill="1" applyBorder="1" applyAlignment="1">
      <alignment horizontal="center" vertical="top"/>
    </xf>
    <xf numFmtId="0" fontId="69" fillId="43" borderId="30" xfId="0" applyNumberFormat="1" applyFont="1" applyFill="1" applyBorder="1" applyAlignment="1">
      <alignment horizontal="justify" vertical="top" wrapText="1"/>
    </xf>
    <xf numFmtId="0" fontId="13" fillId="43" borderId="30" xfId="134" applyFont="1" applyFill="1" applyBorder="1" applyAlignment="1">
      <alignment horizontal="center" vertical="top"/>
    </xf>
    <xf numFmtId="165" fontId="15" fillId="43" borderId="30" xfId="134" applyNumberFormat="1" applyFont="1" applyFill="1" applyBorder="1" applyAlignment="1">
      <alignment horizontal="center" vertical="top"/>
    </xf>
    <xf numFmtId="168" fontId="66" fillId="42" borderId="64" xfId="0" applyNumberFormat="1" applyFont="1" applyFill="1" applyBorder="1" applyAlignment="1">
      <alignment horizontal="center" vertical="top"/>
    </xf>
    <xf numFmtId="168" fontId="66" fillId="42" borderId="30" xfId="0" applyNumberFormat="1" applyFont="1" applyFill="1" applyBorder="1" applyAlignment="1">
      <alignment horizontal="center" vertical="top"/>
    </xf>
    <xf numFmtId="1" fontId="66" fillId="42" borderId="30" xfId="0" applyNumberFormat="1" applyFont="1" applyFill="1" applyBorder="1" applyAlignment="1">
      <alignment horizontal="center" vertical="top"/>
    </xf>
    <xf numFmtId="0" fontId="15" fillId="42" borderId="30" xfId="134" applyFont="1" applyFill="1" applyBorder="1" applyAlignment="1">
      <alignment horizontal="center" vertical="top"/>
    </xf>
    <xf numFmtId="0" fontId="69" fillId="42" borderId="30" xfId="0" applyNumberFormat="1" applyFont="1" applyFill="1" applyBorder="1" applyAlignment="1">
      <alignment horizontal="justify" vertical="top" wrapText="1"/>
    </xf>
    <xf numFmtId="0" fontId="13" fillId="42" borderId="30" xfId="134" applyFont="1" applyFill="1" applyBorder="1" applyAlignment="1">
      <alignment horizontal="center" vertical="top"/>
    </xf>
    <xf numFmtId="165" fontId="15" fillId="42" borderId="30" xfId="134" applyNumberFormat="1" applyFont="1" applyFill="1" applyBorder="1" applyAlignment="1">
      <alignment horizontal="center" vertical="top"/>
    </xf>
    <xf numFmtId="168" fontId="66" fillId="40" borderId="64" xfId="0" applyNumberFormat="1" applyFont="1" applyFill="1" applyBorder="1" applyAlignment="1">
      <alignment horizontal="center" vertical="top"/>
    </xf>
    <xf numFmtId="168" fontId="66" fillId="40" borderId="30" xfId="0" applyNumberFormat="1" applyFont="1" applyFill="1" applyBorder="1" applyAlignment="1">
      <alignment horizontal="center" vertical="top"/>
    </xf>
    <xf numFmtId="1" fontId="66" fillId="40" borderId="30" xfId="0" applyNumberFormat="1" applyFont="1" applyFill="1" applyBorder="1" applyAlignment="1">
      <alignment horizontal="center" vertical="top"/>
    </xf>
    <xf numFmtId="0" fontId="15" fillId="40" borderId="30" xfId="134" applyFont="1" applyFill="1" applyBorder="1" applyAlignment="1">
      <alignment horizontal="center" vertical="top"/>
    </xf>
    <xf numFmtId="165" fontId="69" fillId="40" borderId="30" xfId="0" applyNumberFormat="1" applyFont="1" applyFill="1" applyBorder="1" applyAlignment="1">
      <alignment horizontal="justify" vertical="top" wrapText="1"/>
    </xf>
    <xf numFmtId="0" fontId="13" fillId="40" borderId="30" xfId="134" applyFont="1" applyFill="1" applyBorder="1" applyAlignment="1">
      <alignment horizontal="center" vertical="top"/>
    </xf>
    <xf numFmtId="165" fontId="15" fillId="40" borderId="30" xfId="134" applyNumberFormat="1" applyFont="1" applyFill="1" applyBorder="1" applyAlignment="1">
      <alignment horizontal="center" vertical="top"/>
    </xf>
    <xf numFmtId="168" fontId="66" fillId="46" borderId="64" xfId="0" applyNumberFormat="1" applyFont="1" applyFill="1" applyBorder="1" applyAlignment="1">
      <alignment horizontal="center" vertical="top"/>
    </xf>
    <xf numFmtId="168" fontId="66" fillId="46" borderId="30" xfId="0" applyNumberFormat="1" applyFont="1" applyFill="1" applyBorder="1" applyAlignment="1">
      <alignment horizontal="center" vertical="top"/>
    </xf>
    <xf numFmtId="1" fontId="66" fillId="46" borderId="30" xfId="0" applyNumberFormat="1" applyFont="1" applyFill="1" applyBorder="1" applyAlignment="1">
      <alignment horizontal="center" vertical="top"/>
    </xf>
    <xf numFmtId="0" fontId="15" fillId="46" borderId="30" xfId="134" applyFont="1" applyFill="1" applyBorder="1" applyAlignment="1">
      <alignment horizontal="center" vertical="top"/>
    </xf>
    <xf numFmtId="0" fontId="69" fillId="46" borderId="30" xfId="0" applyNumberFormat="1" applyFont="1" applyFill="1" applyBorder="1" applyAlignment="1">
      <alignment horizontal="justify" vertical="top" wrapText="1"/>
    </xf>
    <xf numFmtId="0" fontId="13" fillId="46" borderId="30" xfId="134" applyFont="1" applyFill="1" applyBorder="1" applyAlignment="1">
      <alignment horizontal="center" vertical="top"/>
    </xf>
    <xf numFmtId="165" fontId="15" fillId="46" borderId="30" xfId="134" applyNumberFormat="1" applyFont="1" applyFill="1" applyBorder="1" applyAlignment="1">
      <alignment horizontal="center" vertical="top"/>
    </xf>
    <xf numFmtId="168" fontId="66" fillId="44" borderId="64" xfId="0" applyNumberFormat="1" applyFont="1" applyFill="1" applyBorder="1" applyAlignment="1">
      <alignment horizontal="center" vertical="top"/>
    </xf>
    <xf numFmtId="168" fontId="66" fillId="44" borderId="30" xfId="0" applyNumberFormat="1" applyFont="1" applyFill="1" applyBorder="1" applyAlignment="1">
      <alignment horizontal="center" vertical="top"/>
    </xf>
    <xf numFmtId="1" fontId="66" fillId="44" borderId="30" xfId="0" applyNumberFormat="1" applyFont="1" applyFill="1" applyBorder="1" applyAlignment="1">
      <alignment horizontal="center" vertical="top"/>
    </xf>
    <xf numFmtId="0" fontId="15" fillId="44" borderId="30" xfId="134" applyFont="1" applyFill="1" applyBorder="1" applyAlignment="1">
      <alignment horizontal="center" vertical="top"/>
    </xf>
    <xf numFmtId="0" fontId="69" fillId="44" borderId="30" xfId="0" applyNumberFormat="1" applyFont="1" applyFill="1" applyBorder="1" applyAlignment="1">
      <alignment horizontal="justify" vertical="top" wrapText="1"/>
    </xf>
    <xf numFmtId="0" fontId="13" fillId="44" borderId="30" xfId="134" applyFont="1" applyFill="1" applyBorder="1" applyAlignment="1">
      <alignment horizontal="center" vertical="top"/>
    </xf>
    <xf numFmtId="165" fontId="15" fillId="44" borderId="30" xfId="134" applyNumberFormat="1" applyFont="1" applyFill="1" applyBorder="1" applyAlignment="1">
      <alignment horizontal="center" vertical="top"/>
    </xf>
    <xf numFmtId="168" fontId="66" fillId="30" borderId="30" xfId="0" applyNumberFormat="1" applyFont="1" applyFill="1" applyBorder="1" applyAlignment="1">
      <alignment horizontal="center" vertical="top"/>
    </xf>
    <xf numFmtId="1" fontId="66" fillId="30" borderId="30" xfId="0" applyNumberFormat="1" applyFont="1" applyFill="1" applyBorder="1" applyAlignment="1">
      <alignment horizontal="center" vertical="top"/>
    </xf>
    <xf numFmtId="0" fontId="15" fillId="30" borderId="30" xfId="134" applyFont="1" applyFill="1" applyBorder="1" applyAlignment="1">
      <alignment horizontal="center" vertical="top"/>
    </xf>
    <xf numFmtId="0" fontId="69" fillId="30" borderId="30" xfId="0" applyNumberFormat="1" applyFont="1" applyFill="1" applyBorder="1" applyAlignment="1">
      <alignment horizontal="justify" vertical="top" wrapText="1"/>
    </xf>
    <xf numFmtId="0" fontId="12" fillId="30" borderId="30" xfId="134" applyFont="1" applyFill="1" applyBorder="1" applyAlignment="1">
      <alignment horizontal="center" vertical="top"/>
    </xf>
    <xf numFmtId="165" fontId="15" fillId="30" borderId="30" xfId="134" applyNumberFormat="1" applyFont="1" applyFill="1" applyBorder="1" applyAlignment="1">
      <alignment horizontal="center" vertical="top"/>
    </xf>
    <xf numFmtId="168" fontId="66" fillId="31" borderId="64" xfId="0" applyNumberFormat="1" applyFont="1" applyFill="1" applyBorder="1" applyAlignment="1">
      <alignment horizontal="center" vertical="top"/>
    </xf>
    <xf numFmtId="168" fontId="66" fillId="31" borderId="30" xfId="0" applyNumberFormat="1" applyFont="1" applyFill="1" applyBorder="1" applyAlignment="1">
      <alignment horizontal="center" vertical="top"/>
    </xf>
    <xf numFmtId="1" fontId="66" fillId="31" borderId="30" xfId="0" applyNumberFormat="1" applyFont="1" applyFill="1" applyBorder="1" applyAlignment="1">
      <alignment horizontal="center" vertical="top"/>
    </xf>
    <xf numFmtId="0" fontId="15" fillId="31" borderId="30" xfId="134" applyFont="1" applyFill="1" applyBorder="1" applyAlignment="1">
      <alignment horizontal="center" vertical="top"/>
    </xf>
    <xf numFmtId="0" fontId="69" fillId="31" borderId="30" xfId="0" applyNumberFormat="1" applyFont="1" applyFill="1" applyBorder="1" applyAlignment="1">
      <alignment horizontal="justify" vertical="top" wrapText="1"/>
    </xf>
    <xf numFmtId="0" fontId="12" fillId="31" borderId="30" xfId="134" applyFont="1" applyFill="1" applyBorder="1" applyAlignment="1">
      <alignment horizontal="center" vertical="top"/>
    </xf>
    <xf numFmtId="165" fontId="15" fillId="31" borderId="30" xfId="134" applyNumberFormat="1" applyFont="1" applyFill="1" applyBorder="1" applyAlignment="1">
      <alignment horizontal="center" vertical="top"/>
    </xf>
    <xf numFmtId="168" fontId="66" fillId="32" borderId="64" xfId="0" applyNumberFormat="1" applyFont="1" applyFill="1" applyBorder="1" applyAlignment="1">
      <alignment horizontal="center" vertical="top"/>
    </xf>
    <xf numFmtId="168" fontId="66" fillId="32" borderId="30" xfId="0" applyNumberFormat="1" applyFont="1" applyFill="1" applyBorder="1" applyAlignment="1">
      <alignment horizontal="center" vertical="top"/>
    </xf>
    <xf numFmtId="1" fontId="66" fillId="32" borderId="30" xfId="0" applyNumberFormat="1" applyFont="1" applyFill="1" applyBorder="1" applyAlignment="1">
      <alignment horizontal="center" vertical="top"/>
    </xf>
    <xf numFmtId="0" fontId="15" fillId="32" borderId="30" xfId="134" applyFont="1" applyFill="1" applyBorder="1" applyAlignment="1">
      <alignment horizontal="center" vertical="top"/>
    </xf>
    <xf numFmtId="0" fontId="69" fillId="32" borderId="30" xfId="0" applyNumberFormat="1" applyFont="1" applyFill="1" applyBorder="1" applyAlignment="1">
      <alignment horizontal="justify" vertical="top" wrapText="1"/>
    </xf>
    <xf numFmtId="0" fontId="12" fillId="32" borderId="30" xfId="134" applyFont="1" applyFill="1" applyBorder="1" applyAlignment="1">
      <alignment horizontal="center" vertical="top"/>
    </xf>
    <xf numFmtId="165" fontId="15" fillId="32" borderId="30" xfId="134" applyNumberFormat="1" applyFont="1" applyFill="1" applyBorder="1" applyAlignment="1">
      <alignment horizontal="center" vertical="top"/>
    </xf>
    <xf numFmtId="168" fontId="66" fillId="47" borderId="64" xfId="0" applyNumberFormat="1" applyFont="1" applyFill="1" applyBorder="1" applyAlignment="1">
      <alignment horizontal="center" vertical="top"/>
    </xf>
    <xf numFmtId="168" fontId="66" fillId="47" borderId="30" xfId="0" applyNumberFormat="1" applyFont="1" applyFill="1" applyBorder="1" applyAlignment="1">
      <alignment horizontal="center" vertical="top"/>
    </xf>
    <xf numFmtId="1" fontId="66" fillId="47" borderId="30" xfId="0" applyNumberFormat="1" applyFont="1" applyFill="1" applyBorder="1" applyAlignment="1">
      <alignment horizontal="center" vertical="top"/>
    </xf>
    <xf numFmtId="0" fontId="15" fillId="47" borderId="30" xfId="134" applyFont="1" applyFill="1" applyBorder="1" applyAlignment="1">
      <alignment horizontal="center" vertical="top"/>
    </xf>
    <xf numFmtId="0" fontId="69" fillId="47" borderId="30" xfId="0" applyNumberFormat="1" applyFont="1" applyFill="1" applyBorder="1" applyAlignment="1">
      <alignment horizontal="justify" vertical="top" wrapText="1"/>
    </xf>
    <xf numFmtId="0" fontId="12" fillId="47" borderId="30" xfId="134" applyFont="1" applyFill="1" applyBorder="1" applyAlignment="1">
      <alignment horizontal="center" vertical="top"/>
    </xf>
    <xf numFmtId="165" fontId="15" fillId="47" borderId="30" xfId="134" applyNumberFormat="1" applyFont="1" applyFill="1" applyBorder="1" applyAlignment="1">
      <alignment horizontal="center" vertical="top"/>
    </xf>
    <xf numFmtId="168" fontId="66" fillId="48" borderId="64" xfId="0" applyNumberFormat="1" applyFont="1" applyFill="1" applyBorder="1" applyAlignment="1">
      <alignment horizontal="center" vertical="top"/>
    </xf>
    <xf numFmtId="168" fontId="66" fillId="48" borderId="30" xfId="0" applyNumberFormat="1" applyFont="1" applyFill="1" applyBorder="1" applyAlignment="1">
      <alignment horizontal="center" vertical="top"/>
    </xf>
    <xf numFmtId="1" fontId="66" fillId="48" borderId="30" xfId="0" applyNumberFormat="1" applyFont="1" applyFill="1" applyBorder="1" applyAlignment="1">
      <alignment horizontal="center" vertical="top"/>
    </xf>
    <xf numFmtId="0" fontId="15" fillId="48" borderId="30" xfId="134" applyFont="1" applyFill="1" applyBorder="1" applyAlignment="1">
      <alignment horizontal="center" vertical="top"/>
    </xf>
    <xf numFmtId="0" fontId="69" fillId="48" borderId="30" xfId="0" applyNumberFormat="1" applyFont="1" applyFill="1" applyBorder="1" applyAlignment="1">
      <alignment horizontal="justify" vertical="top" wrapText="1"/>
    </xf>
    <xf numFmtId="0" fontId="12" fillId="48" borderId="30" xfId="134" applyFont="1" applyFill="1" applyBorder="1" applyAlignment="1">
      <alignment horizontal="center" vertical="top"/>
    </xf>
    <xf numFmtId="165" fontId="15" fillId="48" borderId="30" xfId="134" applyNumberFormat="1" applyFont="1" applyFill="1" applyBorder="1" applyAlignment="1">
      <alignment horizontal="center" vertical="top"/>
    </xf>
    <xf numFmtId="168" fontId="66" fillId="49" borderId="64" xfId="0" applyNumberFormat="1" applyFont="1" applyFill="1" applyBorder="1" applyAlignment="1">
      <alignment horizontal="center" vertical="top"/>
    </xf>
    <xf numFmtId="168" fontId="66" fillId="49" borderId="30" xfId="0" applyNumberFormat="1" applyFont="1" applyFill="1" applyBorder="1" applyAlignment="1">
      <alignment horizontal="center" vertical="top"/>
    </xf>
    <xf numFmtId="1" fontId="66" fillId="49" borderId="30" xfId="0" applyNumberFormat="1" applyFont="1" applyFill="1" applyBorder="1" applyAlignment="1">
      <alignment horizontal="center" vertical="top"/>
    </xf>
    <xf numFmtId="0" fontId="15" fillId="49" borderId="30" xfId="134" applyFont="1" applyFill="1" applyBorder="1" applyAlignment="1">
      <alignment horizontal="center" vertical="top"/>
    </xf>
    <xf numFmtId="0" fontId="69" fillId="49" borderId="30" xfId="0" applyNumberFormat="1" applyFont="1" applyFill="1" applyBorder="1" applyAlignment="1">
      <alignment horizontal="justify" vertical="top" wrapText="1"/>
    </xf>
    <xf numFmtId="0" fontId="12" fillId="49" borderId="30" xfId="134" applyFont="1" applyFill="1" applyBorder="1" applyAlignment="1">
      <alignment horizontal="center" vertical="top"/>
    </xf>
    <xf numFmtId="165" fontId="15" fillId="49" borderId="30" xfId="134" applyNumberFormat="1" applyFont="1" applyFill="1" applyBorder="1" applyAlignment="1">
      <alignment horizontal="center" vertical="top"/>
    </xf>
    <xf numFmtId="0" fontId="12" fillId="39" borderId="29" xfId="134" applyFont="1" applyFill="1" applyBorder="1" applyAlignment="1">
      <alignment horizontal="center" vertical="top"/>
    </xf>
    <xf numFmtId="0" fontId="12" fillId="39" borderId="30" xfId="134" applyFont="1" applyFill="1" applyBorder="1" applyAlignment="1">
      <alignment horizontal="center" vertical="top"/>
    </xf>
    <xf numFmtId="168" fontId="65" fillId="36" borderId="62" xfId="0" applyNumberFormat="1" applyFont="1" applyFill="1" applyBorder="1" applyAlignment="1">
      <alignment horizontal="center" vertical="top"/>
    </xf>
    <xf numFmtId="0" fontId="65" fillId="36" borderId="63" xfId="0" applyFont="1" applyFill="1" applyBorder="1" applyAlignment="1">
      <alignment vertical="top"/>
    </xf>
    <xf numFmtId="0" fontId="65" fillId="36" borderId="0" xfId="0" applyFont="1" applyFill="1" applyAlignment="1">
      <alignment vertical="top"/>
    </xf>
    <xf numFmtId="0" fontId="65" fillId="36" borderId="62" xfId="134" applyNumberFormat="1" applyFont="1" applyFill="1" applyBorder="1" applyAlignment="1">
      <alignment horizontal="center" vertical="top"/>
    </xf>
    <xf numFmtId="0" fontId="65" fillId="36" borderId="29" xfId="0" applyNumberFormat="1" applyFont="1" applyFill="1" applyBorder="1" applyAlignment="1">
      <alignment horizontal="justify" vertical="top"/>
    </xf>
    <xf numFmtId="168" fontId="68" fillId="39" borderId="64" xfId="0" applyNumberFormat="1" applyFont="1" applyFill="1" applyBorder="1" applyAlignment="1">
      <alignment horizontal="center" vertical="top"/>
    </xf>
    <xf numFmtId="0" fontId="66" fillId="39" borderId="65" xfId="0" applyFont="1" applyFill="1" applyBorder="1" applyAlignment="1">
      <alignment vertical="top"/>
    </xf>
    <xf numFmtId="0" fontId="66" fillId="39" borderId="0" xfId="0" applyFont="1" applyFill="1" applyAlignment="1">
      <alignment vertical="top"/>
    </xf>
    <xf numFmtId="0" fontId="65" fillId="39" borderId="64" xfId="134" applyNumberFormat="1" applyFont="1" applyFill="1" applyBorder="1" applyAlignment="1">
      <alignment horizontal="center" vertical="top"/>
    </xf>
    <xf numFmtId="0" fontId="65" fillId="39" borderId="30" xfId="0" applyNumberFormat="1" applyFont="1" applyFill="1" applyBorder="1" applyAlignment="1">
      <alignment horizontal="justify" vertical="top" wrapText="1"/>
    </xf>
    <xf numFmtId="168" fontId="68" fillId="45" borderId="64" xfId="0" applyNumberFormat="1" applyFont="1" applyFill="1" applyBorder="1" applyAlignment="1">
      <alignment horizontal="center" vertical="top"/>
    </xf>
    <xf numFmtId="0" fontId="66" fillId="45" borderId="65" xfId="0" applyFont="1" applyFill="1" applyBorder="1" applyAlignment="1">
      <alignment vertical="top"/>
    </xf>
    <xf numFmtId="0" fontId="66" fillId="45" borderId="0" xfId="0" applyFont="1" applyFill="1" applyAlignment="1">
      <alignment vertical="top"/>
    </xf>
    <xf numFmtId="49" fontId="65" fillId="45" borderId="64" xfId="134" applyNumberFormat="1" applyFont="1" applyFill="1" applyBorder="1" applyAlignment="1">
      <alignment horizontal="center" vertical="top"/>
    </xf>
    <xf numFmtId="0" fontId="65" fillId="45" borderId="30" xfId="0" applyNumberFormat="1" applyFont="1" applyFill="1" applyBorder="1" applyAlignment="1">
      <alignment horizontal="justify" vertical="top" wrapText="1"/>
    </xf>
    <xf numFmtId="0" fontId="65" fillId="45" borderId="30" xfId="0" applyNumberFormat="1" applyFont="1" applyFill="1" applyBorder="1" applyAlignment="1">
      <alignment horizontal="center" vertical="top" wrapText="1"/>
    </xf>
    <xf numFmtId="0" fontId="30" fillId="0" borderId="14" xfId="6" applyFont="1" applyFill="1" applyBorder="1" applyAlignment="1">
      <alignment vertical="center"/>
    </xf>
    <xf numFmtId="0" fontId="26" fillId="0" borderId="81" xfId="0" applyFont="1" applyBorder="1" applyAlignment="1">
      <alignment vertical="top"/>
    </xf>
    <xf numFmtId="0" fontId="26" fillId="0" borderId="59" xfId="0" applyFont="1" applyBorder="1" applyAlignment="1">
      <alignment vertical="top"/>
    </xf>
    <xf numFmtId="0" fontId="26" fillId="0" borderId="0" xfId="0" applyFont="1" applyBorder="1" applyAlignment="1">
      <alignment vertical="top"/>
    </xf>
    <xf numFmtId="0" fontId="66" fillId="0" borderId="0" xfId="6" applyFont="1" applyFill="1" applyAlignment="1">
      <alignment horizontal="center"/>
    </xf>
    <xf numFmtId="0" fontId="65" fillId="36" borderId="29" xfId="0" applyNumberFormat="1" applyFont="1" applyFill="1" applyBorder="1" applyAlignment="1">
      <alignment horizontal="center" vertical="top"/>
    </xf>
    <xf numFmtId="0" fontId="65" fillId="39" borderId="30" xfId="0" applyNumberFormat="1" applyFont="1" applyFill="1" applyBorder="1" applyAlignment="1">
      <alignment horizontal="center" vertical="top" wrapText="1"/>
    </xf>
    <xf numFmtId="0" fontId="65" fillId="33" borderId="30" xfId="0" applyNumberFormat="1" applyFont="1" applyFill="1" applyBorder="1" applyAlignment="1">
      <alignment horizontal="center" vertical="top" wrapText="1"/>
    </xf>
    <xf numFmtId="0" fontId="65" fillId="34" borderId="30" xfId="0" applyNumberFormat="1" applyFont="1" applyFill="1" applyBorder="1" applyAlignment="1">
      <alignment horizontal="center" vertical="top" wrapText="1"/>
    </xf>
    <xf numFmtId="0" fontId="65" fillId="36" borderId="30" xfId="0" applyNumberFormat="1" applyFont="1" applyFill="1" applyBorder="1" applyAlignment="1">
      <alignment horizontal="center" vertical="top" wrapText="1"/>
    </xf>
    <xf numFmtId="0" fontId="11" fillId="36" borderId="29" xfId="134" applyFont="1" applyFill="1" applyBorder="1" applyAlignment="1">
      <alignment horizontal="center" vertical="top"/>
    </xf>
    <xf numFmtId="0" fontId="11" fillId="36" borderId="30" xfId="134" applyFont="1" applyFill="1" applyBorder="1" applyAlignment="1">
      <alignment horizontal="center" vertical="top"/>
    </xf>
    <xf numFmtId="3" fontId="15" fillId="35" borderId="85" xfId="134" applyNumberFormat="1" applyFont="1" applyFill="1" applyBorder="1" applyAlignment="1">
      <alignment horizontal="center" vertical="center"/>
    </xf>
    <xf numFmtId="0" fontId="66" fillId="0" borderId="66" xfId="6" applyFont="1" applyFill="1" applyBorder="1" applyAlignment="1">
      <alignment horizontal="center"/>
    </xf>
    <xf numFmtId="0" fontId="66" fillId="0" borderId="67" xfId="6" applyFont="1" applyFill="1" applyBorder="1" applyAlignment="1">
      <alignment horizontal="center"/>
    </xf>
    <xf numFmtId="168" fontId="66" fillId="36" borderId="63" xfId="0" applyNumberFormat="1" applyFont="1" applyFill="1" applyBorder="1" applyAlignment="1">
      <alignment horizontal="center" vertical="top"/>
    </xf>
    <xf numFmtId="168" fontId="66" fillId="36" borderId="65" xfId="0" applyNumberFormat="1" applyFont="1" applyFill="1" applyBorder="1" applyAlignment="1">
      <alignment horizontal="center" vertical="top"/>
    </xf>
    <xf numFmtId="165" fontId="65" fillId="36" borderId="63" xfId="134" applyNumberFormat="1" applyFont="1" applyFill="1" applyBorder="1" applyAlignment="1">
      <alignment horizontal="justify" vertical="top"/>
    </xf>
    <xf numFmtId="165" fontId="65" fillId="36" borderId="62" xfId="134" applyNumberFormat="1" applyFont="1" applyFill="1" applyBorder="1" applyAlignment="1">
      <alignment horizontal="center" vertical="top"/>
    </xf>
    <xf numFmtId="3" fontId="65" fillId="36" borderId="63" xfId="0" applyNumberFormat="1" applyFont="1" applyFill="1" applyBorder="1" applyAlignment="1">
      <alignment horizontal="center" vertical="top"/>
    </xf>
    <xf numFmtId="0" fontId="65" fillId="36" borderId="9" xfId="0" applyFont="1" applyFill="1" applyBorder="1" applyAlignment="1">
      <alignment horizontal="center" vertical="top"/>
    </xf>
    <xf numFmtId="0" fontId="65" fillId="36" borderId="62" xfId="0" applyFont="1" applyFill="1" applyBorder="1" applyAlignment="1">
      <alignment vertical="top"/>
    </xf>
    <xf numFmtId="168" fontId="66" fillId="39" borderId="63" xfId="0" applyNumberFormat="1" applyFont="1" applyFill="1" applyBorder="1" applyAlignment="1">
      <alignment horizontal="center" vertical="top"/>
    </xf>
    <xf numFmtId="168" fontId="66" fillId="39" borderId="65" xfId="0" applyNumberFormat="1" applyFont="1" applyFill="1" applyBorder="1" applyAlignment="1">
      <alignment horizontal="center" vertical="top"/>
    </xf>
    <xf numFmtId="165" fontId="65" fillId="39" borderId="65" xfId="0" applyNumberFormat="1" applyFont="1" applyFill="1" applyBorder="1" applyAlignment="1">
      <alignment horizontal="justify" vertical="top"/>
    </xf>
    <xf numFmtId="165" fontId="65" fillId="39" borderId="64" xfId="134" applyNumberFormat="1" applyFont="1" applyFill="1" applyBorder="1" applyAlignment="1">
      <alignment horizontal="center" vertical="top"/>
    </xf>
    <xf numFmtId="3" fontId="66" fillId="39" borderId="65" xfId="0" applyNumberFormat="1" applyFont="1" applyFill="1" applyBorder="1" applyAlignment="1">
      <alignment horizontal="center" vertical="top"/>
    </xf>
    <xf numFmtId="0" fontId="66" fillId="39" borderId="11" xfId="0" applyFont="1" applyFill="1" applyBorder="1" applyAlignment="1">
      <alignment horizontal="center" vertical="top"/>
    </xf>
    <xf numFmtId="0" fontId="66" fillId="39" borderId="64" xfId="0" applyFont="1" applyFill="1" applyBorder="1" applyAlignment="1">
      <alignment vertical="top"/>
    </xf>
    <xf numFmtId="168" fontId="66" fillId="45" borderId="63" xfId="0" applyNumberFormat="1" applyFont="1" applyFill="1" applyBorder="1" applyAlignment="1">
      <alignment horizontal="center" vertical="top"/>
    </xf>
    <xf numFmtId="168" fontId="66" fillId="45" borderId="65" xfId="0" applyNumberFormat="1" applyFont="1" applyFill="1" applyBorder="1" applyAlignment="1">
      <alignment horizontal="center" vertical="top"/>
    </xf>
    <xf numFmtId="165" fontId="65" fillId="45" borderId="65" xfId="0" applyNumberFormat="1" applyFont="1" applyFill="1" applyBorder="1" applyAlignment="1">
      <alignment horizontal="justify" vertical="top"/>
    </xf>
    <xf numFmtId="165" fontId="65" fillId="45" borderId="64" xfId="134" applyNumberFormat="1" applyFont="1" applyFill="1" applyBorder="1" applyAlignment="1">
      <alignment horizontal="center" vertical="top"/>
    </xf>
    <xf numFmtId="3" fontId="66" fillId="45" borderId="65" xfId="0" applyNumberFormat="1" applyFont="1" applyFill="1" applyBorder="1" applyAlignment="1">
      <alignment horizontal="center" vertical="top"/>
    </xf>
    <xf numFmtId="0" fontId="66" fillId="45" borderId="11" xfId="0" applyFont="1" applyFill="1" applyBorder="1" applyAlignment="1">
      <alignment horizontal="center" vertical="top"/>
    </xf>
    <xf numFmtId="0" fontId="66" fillId="45" borderId="64" xfId="0" applyFont="1" applyFill="1" applyBorder="1" applyAlignment="1">
      <alignment vertical="top"/>
    </xf>
    <xf numFmtId="168" fontId="66" fillId="33" borderId="62" xfId="0" applyNumberFormat="1" applyFont="1" applyFill="1" applyBorder="1" applyAlignment="1">
      <alignment horizontal="center" vertical="top"/>
    </xf>
    <xf numFmtId="168" fontId="66" fillId="33" borderId="63" xfId="0" applyNumberFormat="1" applyFont="1" applyFill="1" applyBorder="1" applyAlignment="1">
      <alignment horizontal="center" vertical="top"/>
    </xf>
    <xf numFmtId="168" fontId="66" fillId="33" borderId="64" xfId="0" applyNumberFormat="1" applyFont="1" applyFill="1" applyBorder="1" applyAlignment="1">
      <alignment horizontal="center" vertical="top"/>
    </xf>
    <xf numFmtId="168" fontId="66" fillId="33" borderId="65" xfId="0" applyNumberFormat="1" applyFont="1" applyFill="1" applyBorder="1" applyAlignment="1">
      <alignment horizontal="center" vertical="top"/>
    </xf>
    <xf numFmtId="0" fontId="66" fillId="33" borderId="0" xfId="0" applyFont="1" applyFill="1" applyAlignment="1">
      <alignment vertical="top"/>
    </xf>
    <xf numFmtId="165" fontId="65" fillId="33" borderId="65" xfId="0" applyNumberFormat="1" applyFont="1" applyFill="1" applyBorder="1" applyAlignment="1">
      <alignment horizontal="justify" vertical="top"/>
    </xf>
    <xf numFmtId="165" fontId="65" fillId="33" borderId="64" xfId="134" applyNumberFormat="1" applyFont="1" applyFill="1" applyBorder="1" applyAlignment="1">
      <alignment horizontal="center" vertical="top"/>
    </xf>
    <xf numFmtId="3" fontId="66" fillId="33" borderId="65" xfId="0" applyNumberFormat="1" applyFont="1" applyFill="1" applyBorder="1" applyAlignment="1">
      <alignment horizontal="center" vertical="top"/>
    </xf>
    <xf numFmtId="0" fontId="66" fillId="33" borderId="11" xfId="0" applyFont="1" applyFill="1" applyBorder="1" applyAlignment="1">
      <alignment horizontal="center" vertical="top"/>
    </xf>
    <xf numFmtId="0" fontId="66" fillId="33" borderId="64" xfId="0" applyFont="1" applyFill="1" applyBorder="1" applyAlignment="1">
      <alignment vertical="top"/>
    </xf>
    <xf numFmtId="168" fontId="66" fillId="34" borderId="62" xfId="0" applyNumberFormat="1" applyFont="1" applyFill="1" applyBorder="1" applyAlignment="1">
      <alignment horizontal="center" vertical="top"/>
    </xf>
    <xf numFmtId="168" fontId="66" fillId="34" borderId="63" xfId="0" applyNumberFormat="1" applyFont="1" applyFill="1" applyBorder="1" applyAlignment="1">
      <alignment horizontal="center" vertical="top"/>
    </xf>
    <xf numFmtId="168" fontId="66" fillId="34" borderId="64" xfId="0" applyNumberFormat="1" applyFont="1" applyFill="1" applyBorder="1" applyAlignment="1">
      <alignment horizontal="center" vertical="top"/>
    </xf>
    <xf numFmtId="168" fontId="66" fillId="34" borderId="65" xfId="0" applyNumberFormat="1" applyFont="1" applyFill="1" applyBorder="1" applyAlignment="1">
      <alignment horizontal="center" vertical="top"/>
    </xf>
    <xf numFmtId="0" fontId="66" fillId="36" borderId="62" xfId="6" applyFont="1" applyFill="1" applyBorder="1" applyAlignment="1">
      <alignment horizontal="center"/>
    </xf>
    <xf numFmtId="0" fontId="66" fillId="36" borderId="63" xfId="6" applyFont="1" applyFill="1" applyBorder="1" applyAlignment="1">
      <alignment horizontal="center"/>
    </xf>
    <xf numFmtId="0" fontId="66" fillId="36" borderId="64" xfId="6" applyFont="1" applyFill="1" applyBorder="1" applyAlignment="1">
      <alignment horizontal="center"/>
    </xf>
    <xf numFmtId="0" fontId="66" fillId="36" borderId="65" xfId="6" applyFont="1" applyFill="1" applyBorder="1" applyAlignment="1">
      <alignment horizontal="center"/>
    </xf>
    <xf numFmtId="0" fontId="66" fillId="36" borderId="0" xfId="0" applyFont="1" applyFill="1" applyAlignment="1">
      <alignment vertical="top"/>
    </xf>
    <xf numFmtId="165" fontId="65" fillId="36" borderId="87" xfId="134" applyNumberFormat="1" applyFont="1" applyFill="1" applyBorder="1" applyAlignment="1">
      <alignment horizontal="center" vertical="top"/>
    </xf>
    <xf numFmtId="3" fontId="66" fillId="36" borderId="65" xfId="0" applyNumberFormat="1" applyFont="1" applyFill="1" applyBorder="1" applyAlignment="1">
      <alignment horizontal="center" vertical="top"/>
    </xf>
    <xf numFmtId="3" fontId="66" fillId="36" borderId="11" xfId="0" applyNumberFormat="1" applyFont="1" applyFill="1" applyBorder="1" applyAlignment="1">
      <alignment horizontal="center" vertical="top"/>
    </xf>
    <xf numFmtId="0" fontId="66" fillId="36" borderId="64" xfId="0" applyFont="1" applyFill="1" applyBorder="1" applyAlignment="1">
      <alignment vertical="top"/>
    </xf>
    <xf numFmtId="168" fontId="65" fillId="34" borderId="100" xfId="0" applyNumberFormat="1" applyFont="1" applyFill="1" applyBorder="1" applyAlignment="1">
      <alignment horizontal="center" vertical="center" wrapText="1"/>
    </xf>
    <xf numFmtId="0" fontId="66" fillId="34" borderId="62" xfId="6" applyFont="1" applyFill="1" applyBorder="1" applyAlignment="1">
      <alignment horizontal="center"/>
    </xf>
    <xf numFmtId="0" fontId="66" fillId="34" borderId="63" xfId="6" applyFont="1" applyFill="1" applyBorder="1" applyAlignment="1">
      <alignment horizontal="center"/>
    </xf>
    <xf numFmtId="0" fontId="66" fillId="34" borderId="64" xfId="6" applyFont="1" applyFill="1" applyBorder="1" applyAlignment="1">
      <alignment horizontal="center"/>
    </xf>
    <xf numFmtId="0" fontId="66" fillId="34" borderId="65" xfId="6" applyFont="1" applyFill="1" applyBorder="1" applyAlignment="1">
      <alignment horizontal="center"/>
    </xf>
    <xf numFmtId="0" fontId="66" fillId="34" borderId="0" xfId="0" applyFont="1" applyFill="1" applyAlignment="1">
      <alignment vertical="top"/>
    </xf>
    <xf numFmtId="165" fontId="65" fillId="34" borderId="87" xfId="134" applyNumberFormat="1" applyFont="1" applyFill="1" applyBorder="1" applyAlignment="1">
      <alignment horizontal="center" vertical="top"/>
    </xf>
    <xf numFmtId="3" fontId="66" fillId="34" borderId="65" xfId="0" applyNumberFormat="1" applyFont="1" applyFill="1" applyBorder="1" applyAlignment="1">
      <alignment horizontal="center" vertical="top"/>
    </xf>
    <xf numFmtId="3" fontId="66" fillId="34" borderId="11" xfId="0" applyNumberFormat="1" applyFont="1" applyFill="1" applyBorder="1" applyAlignment="1">
      <alignment horizontal="center" vertical="top"/>
    </xf>
    <xf numFmtId="0" fontId="66" fillId="34" borderId="64" xfId="0" applyFont="1" applyFill="1" applyBorder="1" applyAlignment="1">
      <alignment vertical="top"/>
    </xf>
    <xf numFmtId="165" fontId="65" fillId="34" borderId="64" xfId="134" applyNumberFormat="1" applyFont="1" applyFill="1" applyBorder="1" applyAlignment="1">
      <alignment horizontal="center" vertical="top"/>
    </xf>
    <xf numFmtId="0" fontId="66" fillId="34" borderId="11" xfId="0" applyFont="1" applyFill="1" applyBorder="1" applyAlignment="1">
      <alignment horizontal="center" vertical="top"/>
    </xf>
    <xf numFmtId="165" fontId="68" fillId="6" borderId="97" xfId="0" applyNumberFormat="1" applyFont="1" applyFill="1" applyBorder="1" applyAlignment="1">
      <alignment vertical="top"/>
    </xf>
    <xf numFmtId="168" fontId="66" fillId="0" borderId="67" xfId="0" applyNumberFormat="1" applyFont="1" applyFill="1" applyBorder="1" applyAlignment="1">
      <alignment horizontal="center" vertical="top"/>
    </xf>
    <xf numFmtId="0" fontId="66" fillId="45" borderId="76" xfId="0" applyFont="1" applyFill="1" applyBorder="1" applyAlignment="1">
      <alignment horizontal="center" vertical="top"/>
    </xf>
    <xf numFmtId="0" fontId="66" fillId="33" borderId="76" xfId="0" applyFont="1" applyFill="1" applyBorder="1" applyAlignment="1">
      <alignment horizontal="center" vertical="top"/>
    </xf>
    <xf numFmtId="0" fontId="65" fillId="34" borderId="76" xfId="134" applyFont="1" applyFill="1" applyBorder="1" applyAlignment="1">
      <alignment horizontal="center" vertical="center" wrapText="1"/>
    </xf>
    <xf numFmtId="0" fontId="65" fillId="36" borderId="76" xfId="134" applyFont="1" applyFill="1" applyBorder="1" applyAlignment="1">
      <alignment horizontal="center" vertical="center" wrapText="1"/>
    </xf>
    <xf numFmtId="0" fontId="66" fillId="0" borderId="0" xfId="0" applyFont="1" applyFill="1" applyBorder="1" applyAlignment="1">
      <alignment horizontal="justify" vertical="center" wrapText="1"/>
    </xf>
    <xf numFmtId="0" fontId="15" fillId="0" borderId="0" xfId="134" applyFont="1" applyFill="1" applyBorder="1" applyAlignment="1">
      <alignment horizontal="center" vertical="center" wrapText="1"/>
    </xf>
    <xf numFmtId="0" fontId="66" fillId="0" borderId="0" xfId="0" applyFont="1" applyFill="1" applyBorder="1" applyAlignment="1">
      <alignment horizontal="center" vertical="center" wrapText="1"/>
    </xf>
    <xf numFmtId="165" fontId="66" fillId="0" borderId="0" xfId="0" applyNumberFormat="1" applyFont="1" applyFill="1" applyBorder="1" applyAlignment="1">
      <alignment vertical="center"/>
    </xf>
    <xf numFmtId="0" fontId="66" fillId="0" borderId="0" xfId="6" applyFont="1" applyFill="1" applyBorder="1" applyAlignment="1">
      <alignment horizontal="center"/>
    </xf>
    <xf numFmtId="0" fontId="10" fillId="39" borderId="30" xfId="134" applyFont="1" applyFill="1" applyBorder="1" applyAlignment="1">
      <alignment horizontal="center" vertical="top"/>
    </xf>
    <xf numFmtId="0" fontId="19" fillId="0" borderId="9" xfId="6" applyNumberFormat="1" applyFont="1" applyFill="1" applyBorder="1" applyAlignment="1">
      <alignment horizontal="center" vertical="top"/>
    </xf>
    <xf numFmtId="0" fontId="19" fillId="0" borderId="11" xfId="6" applyNumberFormat="1" applyFont="1" applyFill="1" applyBorder="1" applyAlignment="1">
      <alignment horizontal="center" vertical="top"/>
    </xf>
    <xf numFmtId="168" fontId="66" fillId="34" borderId="68" xfId="0" applyNumberFormat="1" applyFont="1" applyFill="1" applyBorder="1" applyAlignment="1">
      <alignment horizontal="center" vertical="top"/>
    </xf>
    <xf numFmtId="168" fontId="66" fillId="34" borderId="69" xfId="0" applyNumberFormat="1" applyFont="1" applyFill="1" applyBorder="1" applyAlignment="1">
      <alignment horizontal="center" vertical="top"/>
    </xf>
    <xf numFmtId="168" fontId="66" fillId="34" borderId="64" xfId="0" applyNumberFormat="1" applyFont="1" applyFill="1" applyBorder="1" applyAlignment="1">
      <alignment horizontal="center" vertical="center" wrapText="1"/>
    </xf>
    <xf numFmtId="1" fontId="66" fillId="34" borderId="30" xfId="0" applyNumberFormat="1" applyFont="1" applyFill="1" applyBorder="1" applyAlignment="1">
      <alignment horizontal="center" vertical="center" wrapText="1"/>
    </xf>
    <xf numFmtId="0" fontId="66" fillId="34" borderId="30" xfId="0" applyFont="1" applyFill="1" applyBorder="1" applyAlignment="1">
      <alignment vertical="center"/>
    </xf>
    <xf numFmtId="0" fontId="65" fillId="34" borderId="30" xfId="134" applyFont="1" applyFill="1" applyBorder="1" applyAlignment="1">
      <alignment horizontal="center" vertical="center" wrapText="1"/>
    </xf>
    <xf numFmtId="0" fontId="66" fillId="34" borderId="30" xfId="0" applyFont="1" applyFill="1" applyBorder="1" applyAlignment="1">
      <alignment horizontal="justify" vertical="center" wrapText="1"/>
    </xf>
    <xf numFmtId="0" fontId="10" fillId="34" borderId="30" xfId="134" applyFont="1" applyFill="1" applyBorder="1" applyAlignment="1">
      <alignment horizontal="center" vertical="center" wrapText="1"/>
    </xf>
    <xf numFmtId="4" fontId="15" fillId="35" borderId="30" xfId="134" applyNumberFormat="1" applyFont="1" applyFill="1" applyBorder="1" applyAlignment="1">
      <alignment horizontal="center" vertical="center"/>
    </xf>
    <xf numFmtId="168" fontId="66" fillId="34" borderId="30" xfId="0" applyNumberFormat="1" applyFont="1" applyFill="1" applyBorder="1" applyAlignment="1">
      <alignment horizontal="center" vertical="center" wrapText="1"/>
    </xf>
    <xf numFmtId="0" fontId="66" fillId="35" borderId="30" xfId="0" applyNumberFormat="1" applyFont="1" applyFill="1" applyBorder="1" applyAlignment="1">
      <alignment horizontal="center" vertical="center" wrapText="1"/>
    </xf>
    <xf numFmtId="165" fontId="66" fillId="34" borderId="30" xfId="0" applyNumberFormat="1" applyFont="1" applyFill="1" applyBorder="1" applyAlignment="1">
      <alignment vertical="center"/>
    </xf>
    <xf numFmtId="165" fontId="66" fillId="0" borderId="30" xfId="0" applyNumberFormat="1" applyFont="1" applyFill="1" applyBorder="1" applyAlignment="1">
      <alignment vertical="center"/>
    </xf>
    <xf numFmtId="0" fontId="66" fillId="0" borderId="30" xfId="0" applyFont="1" applyFill="1" applyBorder="1" applyAlignment="1">
      <alignment horizontal="center" vertical="center" wrapText="1"/>
    </xf>
    <xf numFmtId="3" fontId="68" fillId="0" borderId="65" xfId="0" applyNumberFormat="1" applyFont="1" applyFill="1" applyBorder="1" applyAlignment="1">
      <alignment horizontal="center" vertical="center"/>
    </xf>
    <xf numFmtId="165" fontId="66" fillId="34" borderId="30" xfId="0" applyNumberFormat="1" applyFont="1" applyFill="1" applyBorder="1" applyAlignment="1">
      <alignment horizontal="justify" vertical="center" wrapText="1"/>
    </xf>
    <xf numFmtId="0" fontId="15" fillId="34" borderId="30" xfId="134" applyFont="1" applyFill="1" applyBorder="1" applyAlignment="1">
      <alignment horizontal="center" vertical="center" wrapText="1"/>
    </xf>
    <xf numFmtId="0" fontId="66" fillId="35" borderId="30" xfId="0" applyFont="1" applyFill="1" applyBorder="1" applyAlignment="1">
      <alignment horizontal="center" vertical="center" wrapText="1"/>
    </xf>
    <xf numFmtId="168" fontId="66" fillId="50" borderId="64" xfId="0" applyNumberFormat="1" applyFont="1" applyFill="1" applyBorder="1" applyAlignment="1">
      <alignment horizontal="center" vertical="center" wrapText="1"/>
    </xf>
    <xf numFmtId="168" fontId="66" fillId="50" borderId="30" xfId="0" applyNumberFormat="1" applyFont="1" applyFill="1" applyBorder="1" applyAlignment="1">
      <alignment horizontal="center" vertical="center" wrapText="1"/>
    </xf>
    <xf numFmtId="1" fontId="66" fillId="50" borderId="30" xfId="0" applyNumberFormat="1" applyFont="1" applyFill="1" applyBorder="1" applyAlignment="1">
      <alignment horizontal="center" vertical="center" wrapText="1"/>
    </xf>
    <xf numFmtId="0" fontId="66" fillId="50" borderId="30" xfId="0" applyFont="1" applyFill="1" applyBorder="1" applyAlignment="1">
      <alignment vertical="center"/>
    </xf>
    <xf numFmtId="0" fontId="65" fillId="50" borderId="30" xfId="134" applyFont="1" applyFill="1" applyBorder="1" applyAlignment="1">
      <alignment horizontal="center" vertical="center" wrapText="1"/>
    </xf>
    <xf numFmtId="165" fontId="66" fillId="50" borderId="30" xfId="0" applyNumberFormat="1" applyFont="1" applyFill="1" applyBorder="1" applyAlignment="1">
      <alignment horizontal="justify" vertical="center" wrapText="1"/>
    </xf>
    <xf numFmtId="0" fontId="15" fillId="50" borderId="30" xfId="134" applyFont="1" applyFill="1" applyBorder="1" applyAlignment="1">
      <alignment horizontal="center" vertical="center" wrapText="1"/>
    </xf>
    <xf numFmtId="3" fontId="15" fillId="50" borderId="30" xfId="134" applyNumberFormat="1" applyFont="1" applyFill="1" applyBorder="1" applyAlignment="1">
      <alignment horizontal="center" vertical="center"/>
    </xf>
    <xf numFmtId="0" fontId="66" fillId="50" borderId="30" xfId="0" applyFont="1" applyFill="1" applyBorder="1" applyAlignment="1">
      <alignment horizontal="center" vertical="center" wrapText="1"/>
    </xf>
    <xf numFmtId="165" fontId="66" fillId="50" borderId="30" xfId="0" applyNumberFormat="1" applyFont="1" applyFill="1" applyBorder="1" applyAlignment="1">
      <alignment vertical="center"/>
    </xf>
    <xf numFmtId="168" fontId="66" fillId="51" borderId="64" xfId="0" applyNumberFormat="1" applyFont="1" applyFill="1" applyBorder="1" applyAlignment="1">
      <alignment horizontal="center" vertical="center" wrapText="1"/>
    </xf>
    <xf numFmtId="168" fontId="66" fillId="51" borderId="30" xfId="0" applyNumberFormat="1" applyFont="1" applyFill="1" applyBorder="1" applyAlignment="1">
      <alignment horizontal="center" vertical="center" wrapText="1"/>
    </xf>
    <xf numFmtId="1" fontId="66" fillId="51" borderId="30" xfId="0" applyNumberFormat="1" applyFont="1" applyFill="1" applyBorder="1" applyAlignment="1">
      <alignment horizontal="center" vertical="center" wrapText="1"/>
    </xf>
    <xf numFmtId="0" fontId="66" fillId="51" borderId="30" xfId="0" applyFont="1" applyFill="1" applyBorder="1" applyAlignment="1">
      <alignment vertical="center"/>
    </xf>
    <xf numFmtId="0" fontId="65" fillId="51" borderId="30" xfId="134" applyFont="1" applyFill="1" applyBorder="1" applyAlignment="1">
      <alignment horizontal="center" vertical="center" wrapText="1"/>
    </xf>
    <xf numFmtId="165" fontId="66" fillId="51" borderId="30" xfId="0" applyNumberFormat="1" applyFont="1" applyFill="1" applyBorder="1" applyAlignment="1">
      <alignment horizontal="justify" vertical="center" wrapText="1"/>
    </xf>
    <xf numFmtId="0" fontId="12" fillId="51" borderId="30" xfId="134" applyFont="1" applyFill="1" applyBorder="1" applyAlignment="1">
      <alignment horizontal="center" vertical="center" wrapText="1"/>
    </xf>
    <xf numFmtId="3" fontId="15" fillId="51" borderId="30" xfId="134" applyNumberFormat="1" applyFont="1" applyFill="1" applyBorder="1" applyAlignment="1">
      <alignment horizontal="center" vertical="center"/>
    </xf>
    <xf numFmtId="0" fontId="66" fillId="51" borderId="30" xfId="0" applyFont="1" applyFill="1" applyBorder="1" applyAlignment="1">
      <alignment horizontal="center" vertical="center" wrapText="1"/>
    </xf>
    <xf numFmtId="165" fontId="66" fillId="51" borderId="30" xfId="0" applyNumberFormat="1" applyFont="1" applyFill="1" applyBorder="1" applyAlignment="1">
      <alignment vertical="center"/>
    </xf>
    <xf numFmtId="0" fontId="66" fillId="39" borderId="84" xfId="0" applyFont="1" applyFill="1" applyBorder="1" applyAlignment="1">
      <alignment vertical="top"/>
    </xf>
    <xf numFmtId="0" fontId="66" fillId="39" borderId="87" xfId="0" applyFont="1" applyFill="1" applyBorder="1" applyAlignment="1">
      <alignment vertical="top"/>
    </xf>
    <xf numFmtId="0" fontId="66" fillId="0" borderId="86" xfId="0" applyFont="1" applyFill="1" applyBorder="1" applyAlignment="1">
      <alignment vertical="top"/>
    </xf>
    <xf numFmtId="0" fontId="66" fillId="0" borderId="33" xfId="0" applyFont="1" applyFill="1" applyBorder="1" applyAlignment="1">
      <alignment vertical="top"/>
    </xf>
    <xf numFmtId="168" fontId="66" fillId="0" borderId="33" xfId="0" applyNumberFormat="1" applyFont="1" applyFill="1" applyBorder="1" applyAlignment="1">
      <alignment horizontal="center" vertical="top"/>
    </xf>
    <xf numFmtId="0" fontId="10" fillId="30" borderId="30" xfId="134" applyFont="1" applyFill="1" applyBorder="1" applyAlignment="1">
      <alignment horizontal="center" vertical="top"/>
    </xf>
    <xf numFmtId="0" fontId="66" fillId="34" borderId="72" xfId="6" applyFont="1" applyFill="1" applyBorder="1" applyAlignment="1">
      <alignment horizontal="center"/>
    </xf>
    <xf numFmtId="168" fontId="66" fillId="34" borderId="101" xfId="0" applyNumberFormat="1" applyFont="1" applyFill="1" applyBorder="1" applyAlignment="1">
      <alignment horizontal="center" vertical="center" wrapText="1"/>
    </xf>
    <xf numFmtId="1" fontId="66" fillId="34" borderId="82" xfId="0" applyNumberFormat="1" applyFont="1" applyFill="1" applyBorder="1" applyAlignment="1">
      <alignment horizontal="center" vertical="center" wrapText="1"/>
    </xf>
    <xf numFmtId="0" fontId="66" fillId="34" borderId="82" xfId="0" applyFont="1" applyFill="1" applyBorder="1" applyAlignment="1">
      <alignment vertical="center"/>
    </xf>
    <xf numFmtId="0" fontId="65" fillId="34" borderId="82" xfId="134" applyFont="1" applyFill="1" applyBorder="1" applyAlignment="1">
      <alignment horizontal="center" vertical="center" wrapText="1"/>
    </xf>
    <xf numFmtId="165" fontId="66" fillId="34" borderId="82" xfId="0" applyNumberFormat="1" applyFont="1" applyFill="1" applyBorder="1" applyAlignment="1">
      <alignment horizontal="justify" vertical="center" wrapText="1"/>
    </xf>
    <xf numFmtId="3" fontId="15" fillId="35" borderId="82" xfId="134" applyNumberFormat="1" applyFont="1" applyFill="1" applyBorder="1" applyAlignment="1">
      <alignment horizontal="center" vertical="center"/>
    </xf>
    <xf numFmtId="0" fontId="66" fillId="35" borderId="82" xfId="0" applyFont="1" applyFill="1" applyBorder="1" applyAlignment="1">
      <alignment horizontal="center" vertical="center" wrapText="1"/>
    </xf>
    <xf numFmtId="165" fontId="66" fillId="34" borderId="82" xfId="0" applyNumberFormat="1" applyFont="1" applyFill="1" applyBorder="1" applyAlignment="1">
      <alignment vertical="center"/>
    </xf>
    <xf numFmtId="165" fontId="66" fillId="0" borderId="82" xfId="0" applyNumberFormat="1" applyFont="1" applyFill="1" applyBorder="1" applyAlignment="1">
      <alignment vertical="center"/>
    </xf>
    <xf numFmtId="0" fontId="66" fillId="0" borderId="82" xfId="0" applyFont="1" applyFill="1" applyBorder="1" applyAlignment="1">
      <alignment horizontal="center" vertical="center" wrapText="1"/>
    </xf>
    <xf numFmtId="3" fontId="68" fillId="0" borderId="97" xfId="0" applyNumberFormat="1" applyFont="1" applyFill="1" applyBorder="1" applyAlignment="1">
      <alignment horizontal="center" vertical="center"/>
    </xf>
    <xf numFmtId="0" fontId="10" fillId="34" borderId="82" xfId="134" applyFont="1" applyFill="1" applyBorder="1" applyAlignment="1">
      <alignment horizontal="center" vertical="center" wrapText="1"/>
    </xf>
    <xf numFmtId="0" fontId="73" fillId="0" borderId="0" xfId="0" applyFont="1" applyAlignment="1">
      <alignment vertical="top"/>
    </xf>
    <xf numFmtId="4" fontId="30" fillId="0" borderId="11" xfId="6" applyNumberFormat="1" applyFont="1" applyFill="1" applyBorder="1" applyAlignment="1">
      <alignment horizontal="center" vertical="top" wrapText="1"/>
    </xf>
    <xf numFmtId="0" fontId="30" fillId="0" borderId="33" xfId="6" applyFont="1" applyFill="1" applyBorder="1" applyAlignment="1">
      <alignment horizontal="center" vertical="center"/>
    </xf>
    <xf numFmtId="0" fontId="32" fillId="0" borderId="7" xfId="6" applyFont="1" applyFill="1" applyBorder="1" applyAlignment="1">
      <alignment horizontal="left" vertical="center" wrapText="1"/>
    </xf>
    <xf numFmtId="0" fontId="28" fillId="0" borderId="0" xfId="6" applyFont="1" applyFill="1" applyBorder="1" applyAlignment="1">
      <alignment horizontal="center" vertical="center"/>
    </xf>
    <xf numFmtId="0" fontId="29" fillId="0" borderId="0" xfId="6" applyFont="1" applyFill="1" applyAlignment="1">
      <alignment horizontal="center"/>
    </xf>
    <xf numFmtId="0" fontId="30" fillId="0" borderId="14" xfId="6" applyFont="1" applyFill="1" applyBorder="1" applyAlignment="1">
      <alignment horizontal="center" vertical="center"/>
    </xf>
    <xf numFmtId="0" fontId="30" fillId="0" borderId="15" xfId="6" applyFont="1" applyFill="1" applyBorder="1" applyAlignment="1">
      <alignment horizontal="center" vertical="center"/>
    </xf>
    <xf numFmtId="0" fontId="28" fillId="0" borderId="0" xfId="6" applyFont="1" applyFill="1" applyAlignment="1">
      <alignment horizontal="center"/>
    </xf>
    <xf numFmtId="0" fontId="30" fillId="0" borderId="16" xfId="6" applyFont="1" applyFill="1" applyBorder="1" applyAlignment="1">
      <alignment horizontal="center" vertical="center"/>
    </xf>
    <xf numFmtId="165" fontId="30" fillId="0" borderId="11" xfId="133" applyNumberFormat="1" applyFont="1" applyFill="1" applyBorder="1" applyAlignment="1">
      <alignment vertical="top"/>
    </xf>
    <xf numFmtId="0" fontId="41" fillId="0" borderId="11" xfId="0" applyFont="1" applyFill="1" applyBorder="1" applyAlignment="1">
      <alignment horizontal="left" vertical="top" wrapText="1"/>
    </xf>
    <xf numFmtId="0" fontId="19" fillId="0" borderId="14" xfId="6" applyFont="1" applyFill="1" applyBorder="1" applyAlignment="1">
      <alignment horizontal="center" vertical="center"/>
    </xf>
    <xf numFmtId="0" fontId="30" fillId="0" borderId="56" xfId="6" applyFont="1" applyFill="1" applyBorder="1" applyAlignment="1">
      <alignment horizontal="center" vertical="center"/>
    </xf>
    <xf numFmtId="0" fontId="38" fillId="0" borderId="9" xfId="6" applyFont="1" applyFill="1" applyBorder="1" applyAlignment="1">
      <alignment horizontal="left" vertical="center" wrapText="1"/>
    </xf>
    <xf numFmtId="0" fontId="30" fillId="0" borderId="9" xfId="6" applyFont="1" applyFill="1" applyBorder="1" applyAlignment="1">
      <alignment vertical="center" wrapText="1"/>
    </xf>
    <xf numFmtId="0" fontId="44" fillId="0" borderId="11" xfId="0" applyFont="1" applyFill="1" applyBorder="1" applyAlignment="1">
      <alignment horizontal="right" vertical="top" wrapText="1"/>
    </xf>
    <xf numFmtId="0" fontId="38" fillId="0" borderId="11" xfId="6" applyFont="1" applyFill="1" applyBorder="1" applyAlignment="1">
      <alignment horizontal="left" vertical="center" wrapText="1"/>
    </xf>
    <xf numFmtId="0" fontId="38" fillId="0" borderId="19" xfId="0" applyFont="1" applyFill="1" applyBorder="1" applyAlignment="1">
      <alignment horizontal="center" vertical="top" wrapText="1"/>
    </xf>
    <xf numFmtId="0" fontId="30" fillId="0" borderId="19" xfId="0" applyFont="1" applyFill="1" applyBorder="1" applyAlignment="1">
      <alignment horizontal="left" vertical="top" wrapText="1"/>
    </xf>
    <xf numFmtId="165" fontId="64" fillId="0" borderId="19" xfId="4" applyNumberFormat="1" applyFont="1" applyFill="1" applyBorder="1" applyAlignment="1">
      <alignment vertical="top"/>
    </xf>
    <xf numFmtId="165" fontId="21" fillId="0" borderId="19" xfId="4" applyNumberFormat="1" applyFont="1" applyFill="1" applyBorder="1" applyAlignment="1">
      <alignment vertical="top"/>
    </xf>
    <xf numFmtId="165" fontId="21" fillId="0" borderId="20" xfId="4" applyNumberFormat="1" applyFont="1" applyFill="1" applyBorder="1" applyAlignment="1">
      <alignment vertical="top"/>
    </xf>
    <xf numFmtId="165" fontId="42" fillId="0" borderId="45" xfId="4" applyFont="1" applyFill="1" applyBorder="1" applyAlignment="1">
      <alignment horizontal="right" vertical="center"/>
    </xf>
    <xf numFmtId="165" fontId="42" fillId="0" borderId="17" xfId="4" applyFont="1" applyFill="1" applyBorder="1" applyAlignment="1">
      <alignment horizontal="right" vertical="center"/>
    </xf>
    <xf numFmtId="0" fontId="32" fillId="0" borderId="7" xfId="6" applyFont="1" applyFill="1" applyBorder="1" applyAlignment="1">
      <alignment horizontal="left" vertical="center" wrapText="1"/>
    </xf>
    <xf numFmtId="0" fontId="30" fillId="0" borderId="14" xfId="6" applyFont="1" applyFill="1" applyBorder="1" applyAlignment="1">
      <alignment horizontal="center" vertical="center" wrapText="1"/>
    </xf>
    <xf numFmtId="0" fontId="28" fillId="0" borderId="0" xfId="6" applyFont="1" applyFill="1" applyBorder="1" applyAlignment="1">
      <alignment horizontal="center" vertical="center"/>
    </xf>
    <xf numFmtId="0" fontId="29" fillId="0" borderId="0" xfId="6" applyFont="1" applyFill="1" applyAlignment="1">
      <alignment horizontal="center"/>
    </xf>
    <xf numFmtId="0" fontId="30" fillId="0" borderId="16" xfId="6" applyFont="1" applyFill="1" applyBorder="1" applyAlignment="1">
      <alignment horizontal="center" vertical="center"/>
    </xf>
    <xf numFmtId="0" fontId="38" fillId="0" borderId="11" xfId="6" applyFont="1" applyFill="1" applyBorder="1" applyAlignment="1">
      <alignment horizontal="right" vertical="top" wrapText="1"/>
    </xf>
    <xf numFmtId="165" fontId="37" fillId="0" borderId="11" xfId="4" applyNumberFormat="1" applyFont="1" applyFill="1" applyBorder="1" applyAlignment="1">
      <alignment vertical="top" wrapText="1"/>
    </xf>
    <xf numFmtId="0" fontId="19" fillId="0" borderId="1" xfId="6" applyNumberFormat="1" applyFont="1" applyFill="1" applyBorder="1" applyAlignment="1">
      <alignment horizontal="center" vertical="top"/>
    </xf>
    <xf numFmtId="0" fontId="19" fillId="0" borderId="102" xfId="6" applyNumberFormat="1" applyFont="1" applyFill="1" applyBorder="1" applyAlignment="1">
      <alignment horizontal="center" vertical="top"/>
    </xf>
    <xf numFmtId="0" fontId="30" fillId="0" borderId="15" xfId="6" applyFont="1" applyFill="1" applyBorder="1" applyAlignment="1">
      <alignment horizontal="center" vertical="center"/>
    </xf>
    <xf numFmtId="0" fontId="30" fillId="0" borderId="14" xfId="6" applyFont="1" applyFill="1" applyBorder="1" applyAlignment="1">
      <alignment horizontal="center" vertical="center"/>
    </xf>
    <xf numFmtId="0" fontId="30" fillId="0" borderId="56" xfId="6" applyFont="1" applyFill="1" applyBorder="1" applyAlignment="1">
      <alignment horizontal="center" vertical="center"/>
    </xf>
    <xf numFmtId="4" fontId="0" fillId="0" borderId="0" xfId="0" applyNumberFormat="1"/>
    <xf numFmtId="165" fontId="28" fillId="0" borderId="0" xfId="6" applyNumberFormat="1" applyFont="1" applyFill="1"/>
    <xf numFmtId="165" fontId="0" fillId="0" borderId="0" xfId="133" applyFont="1"/>
    <xf numFmtId="165" fontId="0" fillId="0" borderId="0" xfId="0" applyNumberFormat="1"/>
    <xf numFmtId="0" fontId="30" fillId="0" borderId="14" xfId="6" applyFont="1" applyFill="1" applyBorder="1" applyAlignment="1">
      <alignment horizontal="center" vertical="center" wrapText="1"/>
    </xf>
    <xf numFmtId="0" fontId="30" fillId="0" borderId="14" xfId="6" applyFont="1" applyFill="1" applyBorder="1" applyAlignment="1">
      <alignment horizontal="center" vertical="center"/>
    </xf>
    <xf numFmtId="0" fontId="30" fillId="0" borderId="15" xfId="6" applyFont="1" applyFill="1" applyBorder="1" applyAlignment="1">
      <alignment horizontal="center" vertical="center"/>
    </xf>
    <xf numFmtId="0" fontId="0" fillId="0" borderId="0" xfId="0" pivotButton="1"/>
    <xf numFmtId="4" fontId="0" fillId="0" borderId="0" xfId="0" pivotButton="1" applyNumberFormat="1"/>
    <xf numFmtId="0" fontId="0" fillId="42" borderId="0" xfId="0" applyFill="1"/>
    <xf numFmtId="4" fontId="0" fillId="42" borderId="0" xfId="0" applyNumberFormat="1" applyFill="1"/>
    <xf numFmtId="165" fontId="42" fillId="0" borderId="11" xfId="4" applyNumberFormat="1" applyFont="1" applyFill="1" applyBorder="1" applyAlignment="1">
      <alignment vertical="top"/>
    </xf>
    <xf numFmtId="0" fontId="28" fillId="0" borderId="1" xfId="6" applyFont="1" applyFill="1" applyBorder="1"/>
    <xf numFmtId="0" fontId="70" fillId="4" borderId="1" xfId="0" applyFont="1" applyFill="1" applyBorder="1" applyAlignment="1">
      <alignment horizontal="center" vertical="center"/>
    </xf>
    <xf numFmtId="0" fontId="19" fillId="46" borderId="9" xfId="6" applyNumberFormat="1" applyFont="1" applyFill="1" applyBorder="1" applyAlignment="1">
      <alignment horizontal="center" vertical="top"/>
    </xf>
    <xf numFmtId="165" fontId="42" fillId="46" borderId="11" xfId="4" applyNumberFormat="1" applyFont="1" applyFill="1" applyBorder="1" applyAlignment="1">
      <alignment vertical="top"/>
    </xf>
    <xf numFmtId="168" fontId="19" fillId="46" borderId="11" xfId="0" quotePrefix="1" applyNumberFormat="1" applyFont="1" applyFill="1" applyBorder="1" applyAlignment="1">
      <alignment horizontal="center" vertical="top" wrapText="1"/>
    </xf>
    <xf numFmtId="0" fontId="30" fillId="46" borderId="11" xfId="6" applyFont="1" applyFill="1" applyBorder="1" applyAlignment="1">
      <alignment horizontal="center" vertical="top" wrapText="1"/>
    </xf>
    <xf numFmtId="0" fontId="43" fillId="46" borderId="11" xfId="0" applyFont="1" applyFill="1" applyBorder="1" applyAlignment="1">
      <alignment horizontal="justify" vertical="top" wrapText="1"/>
    </xf>
    <xf numFmtId="0" fontId="30" fillId="46" borderId="11" xfId="6" applyFont="1" applyFill="1" applyBorder="1" applyAlignment="1">
      <alignment horizontal="justify" vertical="top" wrapText="1"/>
    </xf>
    <xf numFmtId="3" fontId="30" fillId="46" borderId="11" xfId="6" applyNumberFormat="1" applyFont="1" applyFill="1" applyBorder="1" applyAlignment="1">
      <alignment horizontal="center" vertical="top" wrapText="1"/>
    </xf>
    <xf numFmtId="4" fontId="30" fillId="46" borderId="11" xfId="6" applyNumberFormat="1" applyFont="1" applyFill="1" applyBorder="1" applyAlignment="1">
      <alignment vertical="top" wrapText="1"/>
    </xf>
    <xf numFmtId="165" fontId="37" fillId="46" borderId="11" xfId="4" applyNumberFormat="1" applyFont="1" applyFill="1" applyBorder="1" applyAlignment="1">
      <alignment vertical="top" wrapText="1"/>
    </xf>
    <xf numFmtId="0" fontId="28" fillId="46" borderId="0" xfId="6" applyFont="1" applyFill="1"/>
    <xf numFmtId="168" fontId="19" fillId="46" borderId="58" xfId="0" quotePrefix="1" applyNumberFormat="1" applyFont="1" applyFill="1" applyBorder="1" applyAlignment="1">
      <alignment horizontal="center" vertical="top" wrapText="1"/>
    </xf>
    <xf numFmtId="165" fontId="42" fillId="0" borderId="1" xfId="4" applyNumberFormat="1" applyFont="1" applyFill="1" applyBorder="1" applyAlignment="1">
      <alignment vertical="top"/>
    </xf>
    <xf numFmtId="165" fontId="42" fillId="46" borderId="1" xfId="4" applyNumberFormat="1" applyFont="1" applyFill="1" applyBorder="1" applyAlignment="1">
      <alignment vertical="top"/>
    </xf>
    <xf numFmtId="165" fontId="21" fillId="46" borderId="11" xfId="4" applyNumberFormat="1" applyFont="1" applyFill="1" applyBorder="1" applyAlignment="1">
      <alignment vertical="top"/>
    </xf>
    <xf numFmtId="0" fontId="70" fillId="5" borderId="1" xfId="0" applyFont="1" applyFill="1" applyBorder="1"/>
    <xf numFmtId="165" fontId="29" fillId="5" borderId="1" xfId="0" applyNumberFormat="1" applyFont="1" applyFill="1" applyBorder="1"/>
    <xf numFmtId="0" fontId="29" fillId="5" borderId="1" xfId="0" applyFont="1" applyFill="1" applyBorder="1"/>
    <xf numFmtId="0" fontId="28" fillId="0" borderId="0" xfId="6" applyFont="1" applyFill="1" applyAlignment="1">
      <alignment horizontal="center" vertical="center"/>
    </xf>
    <xf numFmtId="0" fontId="28" fillId="0" borderId="4" xfId="6" applyFont="1" applyFill="1" applyBorder="1" applyAlignment="1">
      <alignment horizontal="center" vertical="center"/>
    </xf>
    <xf numFmtId="0" fontId="36" fillId="0" borderId="0" xfId="6" applyFont="1" applyFill="1" applyBorder="1" applyAlignment="1">
      <alignment horizontal="center" vertical="center"/>
    </xf>
    <xf numFmtId="0" fontId="30" fillId="0" borderId="11" xfId="6" applyFont="1" applyFill="1" applyBorder="1" applyAlignment="1">
      <alignment horizontal="center" vertical="center" wrapText="1"/>
    </xf>
    <xf numFmtId="165" fontId="21" fillId="0" borderId="9" xfId="4" applyNumberFormat="1" applyFont="1" applyFill="1" applyBorder="1" applyAlignment="1">
      <alignment vertical="top"/>
    </xf>
    <xf numFmtId="165" fontId="37" fillId="0" borderId="9" xfId="4" applyNumberFormat="1" applyFont="1" applyFill="1" applyBorder="1" applyAlignment="1">
      <alignment vertical="top"/>
    </xf>
    <xf numFmtId="0" fontId="43" fillId="0" borderId="19" xfId="0" applyFont="1" applyFill="1" applyBorder="1" applyAlignment="1">
      <alignment horizontal="justify" vertical="top" wrapText="1"/>
    </xf>
    <xf numFmtId="4" fontId="30" fillId="0" borderId="19" xfId="6" applyNumberFormat="1" applyFont="1" applyFill="1" applyBorder="1" applyAlignment="1">
      <alignment vertical="top" wrapText="1"/>
    </xf>
    <xf numFmtId="165" fontId="37" fillId="0" borderId="19" xfId="4" applyNumberFormat="1" applyFont="1" applyFill="1" applyBorder="1" applyAlignment="1">
      <alignment vertical="top" wrapText="1"/>
    </xf>
    <xf numFmtId="165" fontId="37" fillId="0" borderId="19" xfId="4" applyNumberFormat="1" applyFont="1" applyFill="1" applyBorder="1" applyAlignment="1">
      <alignment vertical="top"/>
    </xf>
    <xf numFmtId="165" fontId="37" fillId="0" borderId="20" xfId="4" applyNumberFormat="1" applyFont="1" applyFill="1" applyBorder="1" applyAlignment="1">
      <alignment vertical="top"/>
    </xf>
    <xf numFmtId="0" fontId="30" fillId="0" borderId="11" xfId="6" applyFont="1" applyFill="1" applyBorder="1" applyAlignment="1">
      <alignment horizontal="center" vertical="center"/>
    </xf>
    <xf numFmtId="3" fontId="30" fillId="0" borderId="11" xfId="6" applyNumberFormat="1" applyFont="1" applyFill="1" applyBorder="1" applyAlignment="1">
      <alignment horizontal="justify" vertical="top" wrapText="1"/>
    </xf>
    <xf numFmtId="3" fontId="30" fillId="0" borderId="19" xfId="6" applyNumberFormat="1" applyFont="1" applyFill="1" applyBorder="1" applyAlignment="1">
      <alignment horizontal="justify" vertical="top" wrapText="1"/>
    </xf>
    <xf numFmtId="0" fontId="43" fillId="0" borderId="11" xfId="0" applyFont="1" applyFill="1" applyBorder="1" applyAlignment="1">
      <alignment horizontal="center" vertical="top" wrapText="1"/>
    </xf>
    <xf numFmtId="165" fontId="37" fillId="0" borderId="11" xfId="4" applyNumberFormat="1" applyFont="1" applyFill="1" applyBorder="1" applyAlignment="1">
      <alignment horizontal="justify" vertical="top" wrapText="1"/>
    </xf>
    <xf numFmtId="4" fontId="30" fillId="0" borderId="11" xfId="6" applyNumberFormat="1" applyFont="1" applyFill="1" applyBorder="1" applyAlignment="1">
      <alignment horizontal="justify" vertical="top" wrapText="1"/>
    </xf>
    <xf numFmtId="0" fontId="28" fillId="0" borderId="0" xfId="6" applyFont="1" applyFill="1" applyAlignment="1"/>
    <xf numFmtId="0" fontId="31" fillId="0" borderId="3" xfId="6" applyFont="1" applyFill="1" applyBorder="1" applyAlignment="1"/>
    <xf numFmtId="0" fontId="31" fillId="0" borderId="7" xfId="6" applyFont="1" applyFill="1" applyBorder="1" applyAlignment="1">
      <alignment horizontal="center"/>
    </xf>
    <xf numFmtId="0" fontId="31" fillId="0" borderId="5" xfId="6" applyFont="1" applyFill="1" applyBorder="1" applyAlignment="1">
      <alignment horizontal="center"/>
    </xf>
    <xf numFmtId="165" fontId="23" fillId="0" borderId="8" xfId="6" applyNumberFormat="1" applyFont="1" applyFill="1" applyBorder="1" applyAlignment="1"/>
    <xf numFmtId="165" fontId="21" fillId="0" borderId="105" xfId="4" applyFont="1" applyFill="1" applyBorder="1" applyAlignment="1">
      <alignment horizontal="right" vertical="center"/>
    </xf>
    <xf numFmtId="0" fontId="33" fillId="0" borderId="11" xfId="6" applyFont="1" applyFill="1" applyBorder="1" applyAlignment="1">
      <alignment horizontal="center" vertical="top" wrapText="1"/>
    </xf>
    <xf numFmtId="0" fontId="30" fillId="0" borderId="11" xfId="6" applyFont="1" applyFill="1" applyBorder="1" applyAlignment="1">
      <alignment horizontal="center" vertical="top"/>
    </xf>
    <xf numFmtId="0" fontId="38" fillId="0" borderId="11" xfId="6" applyFont="1" applyFill="1" applyBorder="1" applyAlignment="1">
      <alignment horizontal="left" vertical="top" wrapText="1"/>
    </xf>
    <xf numFmtId="0" fontId="30" fillId="0" borderId="11" xfId="6" applyFont="1" applyFill="1" applyBorder="1" applyAlignment="1">
      <alignment horizontal="justify" vertical="top"/>
    </xf>
    <xf numFmtId="0" fontId="36" fillId="0" borderId="32" xfId="6" applyFont="1" applyFill="1" applyBorder="1" applyAlignment="1">
      <alignment horizontal="center"/>
    </xf>
    <xf numFmtId="0" fontId="28" fillId="0" borderId="0" xfId="6" applyFont="1" applyFill="1" applyBorder="1" applyAlignment="1">
      <alignment horizontal="center" vertical="center"/>
    </xf>
    <xf numFmtId="0" fontId="30" fillId="0" borderId="13" xfId="6" applyFont="1" applyFill="1" applyBorder="1" applyAlignment="1">
      <alignment horizontal="center" vertical="center"/>
    </xf>
    <xf numFmtId="0" fontId="33" fillId="0" borderId="11" xfId="6" applyFont="1" applyFill="1" applyBorder="1" applyAlignment="1">
      <alignment horizontal="center" vertical="center" wrapText="1"/>
    </xf>
    <xf numFmtId="0" fontId="30" fillId="0" borderId="11" xfId="6" applyFont="1" applyFill="1" applyBorder="1" applyAlignment="1">
      <alignment vertical="center" wrapText="1"/>
    </xf>
    <xf numFmtId="0" fontId="38" fillId="0" borderId="11" xfId="6" applyFont="1" applyFill="1" applyBorder="1" applyAlignment="1">
      <alignment horizontal="justify" vertical="center" wrapText="1"/>
    </xf>
    <xf numFmtId="4" fontId="38" fillId="0" borderId="11" xfId="6" applyNumberFormat="1" applyFont="1" applyFill="1" applyBorder="1" applyAlignment="1">
      <alignment horizontal="right" vertical="center" wrapText="1"/>
    </xf>
    <xf numFmtId="165" fontId="64" fillId="0" borderId="11" xfId="4" applyFont="1" applyFill="1" applyBorder="1" applyAlignment="1">
      <alignment horizontal="right" vertical="top"/>
    </xf>
    <xf numFmtId="0" fontId="37" fillId="0" borderId="11" xfId="0" applyFont="1" applyFill="1" applyBorder="1" applyAlignment="1">
      <alignment horizontal="justify" vertical="top" wrapText="1"/>
    </xf>
    <xf numFmtId="165" fontId="37" fillId="0" borderId="11" xfId="4" applyNumberFormat="1" applyFont="1" applyFill="1" applyBorder="1" applyAlignment="1">
      <alignment horizontal="center" vertical="top" wrapText="1"/>
    </xf>
    <xf numFmtId="0" fontId="30" fillId="0" borderId="9" xfId="6" applyFont="1" applyFill="1" applyBorder="1" applyAlignment="1">
      <alignment horizontal="center" vertical="center"/>
    </xf>
    <xf numFmtId="0" fontId="25" fillId="0" borderId="0" xfId="157" applyFont="1" applyFill="1"/>
    <xf numFmtId="0" fontId="75" fillId="0" borderId="0" xfId="157" applyFont="1" applyFill="1" applyBorder="1" applyAlignment="1">
      <alignment horizontal="center" vertical="center"/>
    </xf>
    <xf numFmtId="0" fontId="77" fillId="0" borderId="0" xfId="157" applyFont="1" applyFill="1" applyBorder="1" applyAlignment="1">
      <alignment horizontal="center" vertical="center"/>
    </xf>
    <xf numFmtId="0" fontId="78" fillId="0" borderId="0" xfId="157" applyFont="1" applyFill="1" applyBorder="1" applyAlignment="1">
      <alignment horizontal="center" vertical="center"/>
    </xf>
    <xf numFmtId="0" fontId="79" fillId="4" borderId="1" xfId="157" applyFont="1" applyFill="1" applyBorder="1" applyAlignment="1">
      <alignment horizontal="center" vertical="center"/>
    </xf>
    <xf numFmtId="0" fontId="82" fillId="0" borderId="0" xfId="157" applyFont="1" applyFill="1"/>
    <xf numFmtId="0" fontId="76" fillId="0" borderId="0" xfId="157" applyFont="1" applyFill="1" applyAlignment="1">
      <alignment horizontal="center"/>
    </xf>
    <xf numFmtId="0" fontId="76" fillId="0" borderId="0" xfId="157" applyFont="1" applyFill="1"/>
    <xf numFmtId="0" fontId="83" fillId="0" borderId="0" xfId="157" applyFont="1" applyFill="1"/>
    <xf numFmtId="0" fontId="77" fillId="52" borderId="1" xfId="157" applyFont="1" applyFill="1" applyBorder="1" applyAlignment="1">
      <alignment horizontal="center" vertical="center"/>
    </xf>
    <xf numFmtId="0" fontId="82" fillId="4" borderId="1" xfId="157" applyFont="1" applyFill="1" applyBorder="1" applyAlignment="1">
      <alignment horizontal="center" vertical="center"/>
    </xf>
    <xf numFmtId="0" fontId="82" fillId="4" borderId="1" xfId="157" applyFont="1" applyFill="1" applyBorder="1" applyAlignment="1">
      <alignment horizontal="left" vertical="center"/>
    </xf>
    <xf numFmtId="0" fontId="25" fillId="4" borderId="1" xfId="157" applyFont="1" applyFill="1" applyBorder="1" applyAlignment="1">
      <alignment horizontal="center" vertical="center"/>
    </xf>
    <xf numFmtId="165" fontId="83" fillId="4" borderId="1" xfId="1" applyNumberFormat="1" applyFont="1" applyFill="1" applyBorder="1" applyAlignment="1">
      <alignment vertical="center"/>
    </xf>
    <xf numFmtId="165" fontId="83" fillId="4" borderId="25" xfId="1" applyNumberFormat="1" applyFont="1" applyFill="1" applyBorder="1" applyAlignment="1">
      <alignment vertical="center"/>
    </xf>
    <xf numFmtId="0" fontId="25" fillId="0" borderId="0" xfId="157" applyFont="1" applyFill="1" applyAlignment="1">
      <alignment vertical="center"/>
    </xf>
    <xf numFmtId="0" fontId="82" fillId="0" borderId="1" xfId="157" applyFont="1" applyFill="1" applyBorder="1" applyAlignment="1">
      <alignment horizontal="right" vertical="center"/>
    </xf>
    <xf numFmtId="0" fontId="82" fillId="0" borderId="1" xfId="157" applyFont="1" applyFill="1" applyBorder="1" applyAlignment="1">
      <alignment horizontal="left" vertical="center"/>
    </xf>
    <xf numFmtId="0" fontId="25" fillId="0" borderId="1" xfId="157" applyFont="1" applyFill="1" applyBorder="1" applyAlignment="1">
      <alignment horizontal="center" vertical="center"/>
    </xf>
    <xf numFmtId="165" fontId="83" fillId="0" borderId="1" xfId="1" applyNumberFormat="1" applyFont="1" applyFill="1" applyBorder="1" applyAlignment="1">
      <alignment vertical="center"/>
    </xf>
    <xf numFmtId="165" fontId="83" fillId="0" borderId="25" xfId="1" applyNumberFormat="1" applyFont="1" applyFill="1" applyBorder="1" applyAlignment="1">
      <alignment vertical="center"/>
    </xf>
    <xf numFmtId="0" fontId="82" fillId="0" borderId="1" xfId="157" applyFont="1" applyFill="1" applyBorder="1" applyAlignment="1">
      <alignment horizontal="center" vertical="center"/>
    </xf>
    <xf numFmtId="0" fontId="77" fillId="6" borderId="1" xfId="157" applyFont="1" applyFill="1" applyBorder="1" applyAlignment="1">
      <alignment horizontal="center" vertical="center"/>
    </xf>
    <xf numFmtId="0" fontId="75" fillId="6" borderId="1" xfId="157" applyFont="1" applyFill="1" applyBorder="1" applyAlignment="1">
      <alignment horizontal="center" vertical="center"/>
    </xf>
    <xf numFmtId="165" fontId="79" fillId="6" borderId="1" xfId="1" applyFont="1" applyFill="1" applyBorder="1" applyAlignment="1">
      <alignment horizontal="left" vertical="center"/>
    </xf>
    <xf numFmtId="0" fontId="82" fillId="0" borderId="0" xfId="157" applyFont="1" applyAlignment="1">
      <alignment vertical="center"/>
    </xf>
    <xf numFmtId="0" fontId="76" fillId="0" borderId="0" xfId="157" applyFont="1" applyAlignment="1">
      <alignment horizontal="left" vertical="center"/>
    </xf>
    <xf numFmtId="0" fontId="76" fillId="0" borderId="0" xfId="157" applyFont="1" applyAlignment="1">
      <alignment vertical="center"/>
    </xf>
    <xf numFmtId="165" fontId="83" fillId="0" borderId="0" xfId="157" applyNumberFormat="1" applyFont="1" applyAlignment="1">
      <alignment vertical="center"/>
    </xf>
    <xf numFmtId="0" fontId="83" fillId="0" borderId="0" xfId="157" applyFont="1" applyAlignment="1">
      <alignment vertical="center"/>
    </xf>
    <xf numFmtId="0" fontId="83" fillId="2" borderId="0" xfId="157" applyFont="1" applyFill="1" applyAlignment="1">
      <alignment horizontal="center" vertical="center"/>
    </xf>
    <xf numFmtId="0" fontId="77" fillId="5" borderId="1" xfId="157" applyFont="1" applyFill="1" applyBorder="1" applyAlignment="1">
      <alignment horizontal="center" vertical="center"/>
    </xf>
    <xf numFmtId="0" fontId="76" fillId="0" borderId="0" xfId="157" applyFont="1" applyFill="1" applyAlignment="1">
      <alignment vertical="center"/>
    </xf>
    <xf numFmtId="165" fontId="79" fillId="0" borderId="0" xfId="1" applyFont="1" applyFill="1" applyBorder="1" applyAlignment="1">
      <alignment horizontal="left" vertical="center"/>
    </xf>
    <xf numFmtId="165" fontId="79" fillId="6" borderId="45" xfId="157" applyNumberFormat="1" applyFont="1" applyFill="1" applyBorder="1" applyAlignment="1">
      <alignment vertical="center"/>
    </xf>
    <xf numFmtId="0" fontId="25" fillId="0" borderId="0" xfId="157" applyFont="1" applyAlignment="1">
      <alignment vertical="center"/>
    </xf>
    <xf numFmtId="0" fontId="83" fillId="0" borderId="0" xfId="157" applyFont="1" applyFill="1" applyAlignment="1">
      <alignment vertical="center"/>
    </xf>
    <xf numFmtId="0" fontId="82" fillId="0" borderId="0" xfId="157" applyFont="1"/>
    <xf numFmtId="0" fontId="25" fillId="0" borderId="0" xfId="157" applyFont="1"/>
    <xf numFmtId="0" fontId="83" fillId="0" borderId="0" xfId="157" applyFont="1"/>
    <xf numFmtId="165" fontId="83" fillId="0" borderId="0" xfId="157" applyNumberFormat="1" applyFont="1"/>
    <xf numFmtId="0" fontId="80" fillId="0" borderId="8" xfId="157" applyFont="1" applyFill="1" applyBorder="1" applyAlignment="1">
      <alignment vertical="center"/>
    </xf>
    <xf numFmtId="165" fontId="21" fillId="0" borderId="0" xfId="4" applyFont="1" applyFill="1" applyBorder="1" applyAlignment="1">
      <alignment horizontal="right" vertical="center"/>
    </xf>
    <xf numFmtId="0" fontId="36" fillId="0" borderId="0" xfId="6" applyFont="1" applyFill="1" applyBorder="1" applyAlignment="1">
      <alignment horizontal="center"/>
    </xf>
    <xf numFmtId="0" fontId="28" fillId="0" borderId="107" xfId="6" applyFont="1" applyFill="1" applyBorder="1"/>
    <xf numFmtId="0" fontId="31" fillId="0" borderId="8" xfId="6" applyFont="1" applyFill="1" applyBorder="1" applyAlignment="1">
      <alignment horizontal="center"/>
    </xf>
    <xf numFmtId="165" fontId="21" fillId="0" borderId="12" xfId="4" applyNumberFormat="1" applyFont="1" applyFill="1" applyBorder="1" applyAlignment="1">
      <alignment horizontal="right" vertical="top"/>
    </xf>
    <xf numFmtId="165" fontId="21" fillId="0" borderId="12" xfId="4" applyFont="1" applyFill="1" applyBorder="1" applyAlignment="1">
      <alignment horizontal="right" vertical="top"/>
    </xf>
    <xf numFmtId="165" fontId="21" fillId="0" borderId="20" xfId="4" applyFont="1" applyFill="1" applyBorder="1" applyAlignment="1">
      <alignment horizontal="right" vertical="top"/>
    </xf>
    <xf numFmtId="165" fontId="37" fillId="0" borderId="10" xfId="4" applyNumberFormat="1" applyFont="1" applyFill="1" applyBorder="1" applyAlignment="1">
      <alignment vertical="top"/>
    </xf>
    <xf numFmtId="0" fontId="43" fillId="0" borderId="11" xfId="0" applyFont="1" applyFill="1" applyBorder="1" applyAlignment="1">
      <alignment horizontal="left" vertical="top" wrapText="1"/>
    </xf>
    <xf numFmtId="0" fontId="28" fillId="0" borderId="0" xfId="6" applyFont="1" applyFill="1" applyBorder="1" applyAlignment="1">
      <alignment horizontal="center" vertical="center"/>
    </xf>
    <xf numFmtId="0" fontId="75" fillId="52" borderId="23" xfId="157" applyFont="1" applyFill="1" applyBorder="1" applyAlignment="1">
      <alignment horizontal="center" vertical="center"/>
    </xf>
    <xf numFmtId="0" fontId="75" fillId="52" borderId="24" xfId="157" applyFont="1" applyFill="1" applyBorder="1" applyAlignment="1">
      <alignment horizontal="center" vertical="center"/>
    </xf>
    <xf numFmtId="0" fontId="79" fillId="52" borderId="24" xfId="157" applyFont="1" applyFill="1" applyBorder="1" applyAlignment="1">
      <alignment horizontal="center" vertical="center"/>
    </xf>
    <xf numFmtId="0" fontId="79" fillId="52" borderId="25" xfId="157" applyFont="1" applyFill="1" applyBorder="1" applyAlignment="1">
      <alignment horizontal="center" vertical="center"/>
    </xf>
    <xf numFmtId="0" fontId="75" fillId="5" borderId="23" xfId="157" applyFont="1" applyFill="1" applyBorder="1" applyAlignment="1">
      <alignment horizontal="center" vertical="center"/>
    </xf>
    <xf numFmtId="0" fontId="75" fillId="5" borderId="24" xfId="157" applyFont="1" applyFill="1" applyBorder="1" applyAlignment="1">
      <alignment horizontal="center" vertical="center"/>
    </xf>
    <xf numFmtId="0" fontId="79" fillId="5" borderId="24" xfId="157" applyFont="1" applyFill="1" applyBorder="1" applyAlignment="1">
      <alignment horizontal="center" vertical="center"/>
    </xf>
    <xf numFmtId="0" fontId="79" fillId="5" borderId="25" xfId="157" applyFont="1" applyFill="1" applyBorder="1" applyAlignment="1">
      <alignment horizontal="center" vertical="center"/>
    </xf>
    <xf numFmtId="0" fontId="82" fillId="4" borderId="23" xfId="157" applyFont="1" applyFill="1" applyBorder="1" applyAlignment="1">
      <alignment horizontal="left" vertical="center"/>
    </xf>
    <xf numFmtId="0" fontId="25" fillId="0" borderId="33" xfId="157" applyFont="1" applyFill="1" applyBorder="1" applyAlignment="1">
      <alignment vertical="center"/>
    </xf>
    <xf numFmtId="0" fontId="25" fillId="0" borderId="0" xfId="157" applyFont="1" applyFill="1" applyBorder="1"/>
    <xf numFmtId="0" fontId="25" fillId="0" borderId="33" xfId="157" applyFont="1" applyFill="1" applyBorder="1"/>
    <xf numFmtId="0" fontId="25" fillId="0" borderId="0" xfId="157" applyFont="1" applyFill="1" applyBorder="1" applyAlignment="1">
      <alignment vertical="center"/>
    </xf>
    <xf numFmtId="0" fontId="76" fillId="0" borderId="0" xfId="157" applyFont="1" applyFill="1" applyBorder="1" applyAlignment="1">
      <alignment vertical="center"/>
    </xf>
    <xf numFmtId="0" fontId="83" fillId="0" borderId="33" xfId="157" applyFont="1" applyFill="1" applyBorder="1" applyAlignment="1">
      <alignment horizontal="center" vertical="center" wrapText="1"/>
    </xf>
    <xf numFmtId="0" fontId="28" fillId="0" borderId="107" xfId="6" applyFont="1" applyFill="1" applyBorder="1" applyAlignment="1">
      <alignment horizontal="center" vertical="center"/>
    </xf>
    <xf numFmtId="0" fontId="29" fillId="0" borderId="11" xfId="6" applyFont="1" applyFill="1" applyBorder="1" applyAlignment="1">
      <alignment horizontal="justify" vertical="center" wrapText="1"/>
    </xf>
    <xf numFmtId="0" fontId="38" fillId="0" borderId="11" xfId="6" applyFont="1" applyFill="1" applyBorder="1" applyAlignment="1">
      <alignment horizontal="right" vertical="center" wrapText="1"/>
    </xf>
    <xf numFmtId="0" fontId="29" fillId="0" borderId="11" xfId="6" applyNumberFormat="1" applyFont="1" applyFill="1" applyBorder="1" applyAlignment="1">
      <alignment horizontal="justify" vertical="center" wrapText="1"/>
    </xf>
    <xf numFmtId="0" fontId="30" fillId="0" borderId="9" xfId="6" applyFont="1" applyFill="1" applyBorder="1" applyAlignment="1">
      <alignment horizontal="center" vertical="center" wrapText="1"/>
    </xf>
    <xf numFmtId="0" fontId="28" fillId="0" borderId="0" xfId="6" applyFont="1" applyFill="1" applyBorder="1" applyAlignment="1">
      <alignment horizontal="center" vertical="center"/>
    </xf>
    <xf numFmtId="0" fontId="28" fillId="0" borderId="0" xfId="6" applyFont="1" applyFill="1" applyAlignment="1">
      <alignment horizontal="center"/>
    </xf>
    <xf numFmtId="0" fontId="36" fillId="0" borderId="0" xfId="6" applyFont="1" applyFill="1" applyBorder="1" applyAlignment="1">
      <alignment horizontal="center"/>
    </xf>
    <xf numFmtId="0" fontId="30" fillId="0" borderId="16" xfId="6" applyFont="1" applyFill="1" applyBorder="1" applyAlignment="1">
      <alignment horizontal="center" vertical="center"/>
    </xf>
    <xf numFmtId="165" fontId="83" fillId="0" borderId="0" xfId="157" applyNumberFormat="1" applyFont="1" applyFill="1"/>
    <xf numFmtId="165" fontId="79" fillId="4" borderId="1" xfId="157" applyNumberFormat="1" applyFont="1" applyFill="1" applyBorder="1" applyAlignment="1">
      <alignment horizontal="center" vertical="center"/>
    </xf>
    <xf numFmtId="165" fontId="79" fillId="0" borderId="59" xfId="1" applyFont="1" applyFill="1" applyBorder="1" applyAlignment="1">
      <alignment horizontal="left" vertical="center"/>
    </xf>
    <xf numFmtId="165" fontId="79" fillId="0" borderId="59" xfId="157" applyNumberFormat="1" applyFont="1" applyFill="1" applyBorder="1" applyAlignment="1">
      <alignment vertical="center"/>
    </xf>
    <xf numFmtId="165" fontId="79" fillId="0" borderId="16" xfId="1" applyFont="1" applyFill="1" applyBorder="1" applyAlignment="1">
      <alignment horizontal="center" vertical="center"/>
    </xf>
    <xf numFmtId="0" fontId="79" fillId="4" borderId="14" xfId="157" applyFont="1" applyFill="1" applyBorder="1" applyAlignment="1">
      <alignment horizontal="center" vertical="center"/>
    </xf>
    <xf numFmtId="0" fontId="79" fillId="0" borderId="14" xfId="157" applyFont="1" applyFill="1" applyBorder="1" applyAlignment="1">
      <alignment horizontal="center" vertical="center"/>
    </xf>
    <xf numFmtId="0" fontId="79" fillId="4" borderId="25" xfId="157" applyFont="1" applyFill="1" applyBorder="1" applyAlignment="1">
      <alignment horizontal="center" vertical="center"/>
    </xf>
    <xf numFmtId="0" fontId="77" fillId="0" borderId="24" xfId="157" applyFont="1" applyFill="1" applyBorder="1" applyAlignment="1">
      <alignment horizontal="center" vertical="center"/>
    </xf>
    <xf numFmtId="0" fontId="75" fillId="0" borderId="24" xfId="157" applyFont="1" applyFill="1" applyBorder="1" applyAlignment="1">
      <alignment horizontal="center" vertical="center"/>
    </xf>
    <xf numFmtId="165" fontId="79" fillId="0" borderId="24" xfId="1" applyFont="1" applyFill="1" applyBorder="1" applyAlignment="1">
      <alignment horizontal="left" vertical="center"/>
    </xf>
    <xf numFmtId="0" fontId="79" fillId="0" borderId="59" xfId="157" applyFont="1" applyFill="1" applyBorder="1" applyAlignment="1">
      <alignment horizontal="center" vertical="center"/>
    </xf>
    <xf numFmtId="165" fontId="30" fillId="0" borderId="12" xfId="6" applyNumberFormat="1" applyFont="1" applyFill="1" applyBorder="1" applyAlignment="1">
      <alignment vertical="top"/>
    </xf>
    <xf numFmtId="165" fontId="30" fillId="0" borderId="11" xfId="6" applyNumberFormat="1" applyFont="1" applyFill="1" applyBorder="1" applyAlignment="1">
      <alignment horizontal="center" vertical="center" wrapText="1"/>
    </xf>
    <xf numFmtId="165" fontId="30" fillId="0" borderId="11" xfId="6" applyNumberFormat="1" applyFont="1" applyFill="1" applyBorder="1" applyAlignment="1">
      <alignment horizontal="center" vertical="center"/>
    </xf>
    <xf numFmtId="165" fontId="23" fillId="0" borderId="11" xfId="6" applyNumberFormat="1" applyFont="1" applyFill="1" applyBorder="1" applyAlignment="1">
      <alignment horizontal="center" vertical="center"/>
    </xf>
    <xf numFmtId="165" fontId="23" fillId="0" borderId="11" xfId="6" applyNumberFormat="1" applyFont="1" applyFill="1" applyBorder="1"/>
    <xf numFmtId="0" fontId="31" fillId="0" borderId="11" xfId="6" applyFont="1" applyFill="1" applyBorder="1" applyAlignment="1">
      <alignment horizontal="justify" vertical="top" wrapText="1"/>
    </xf>
    <xf numFmtId="165" fontId="30" fillId="0" borderId="9" xfId="6" applyNumberFormat="1" applyFont="1" applyFill="1" applyBorder="1" applyAlignment="1">
      <alignment horizontal="center" vertical="center" wrapText="1"/>
    </xf>
    <xf numFmtId="165" fontId="30" fillId="0" borderId="9" xfId="6" applyNumberFormat="1" applyFont="1" applyFill="1" applyBorder="1" applyAlignment="1">
      <alignment horizontal="center" vertical="center"/>
    </xf>
    <xf numFmtId="0" fontId="28" fillId="0" borderId="31" xfId="6" applyFont="1" applyFill="1" applyBorder="1"/>
    <xf numFmtId="0" fontId="28" fillId="0" borderId="9" xfId="6" applyFont="1" applyFill="1" applyBorder="1"/>
    <xf numFmtId="0" fontId="30" fillId="0" borderId="25" xfId="6" applyFont="1" applyFill="1" applyBorder="1" applyAlignment="1">
      <alignment horizontal="center" vertical="center"/>
    </xf>
    <xf numFmtId="0" fontId="30" fillId="0" borderId="14" xfId="6" applyFont="1" applyFill="1" applyBorder="1" applyAlignment="1">
      <alignment horizontal="center" vertical="center"/>
    </xf>
    <xf numFmtId="0" fontId="28" fillId="0" borderId="0" xfId="6" applyFont="1" applyFill="1" applyAlignment="1">
      <alignment horizontal="center"/>
    </xf>
    <xf numFmtId="0" fontId="31" fillId="0" borderId="7" xfId="6" applyFont="1" applyFill="1" applyBorder="1" applyAlignment="1">
      <alignment horizontal="left" vertical="center" wrapText="1"/>
    </xf>
    <xf numFmtId="0" fontId="30" fillId="0" borderId="15" xfId="6" applyFont="1" applyFill="1" applyBorder="1" applyAlignment="1">
      <alignment horizontal="center" vertical="center"/>
    </xf>
    <xf numFmtId="0" fontId="30" fillId="0" borderId="10" xfId="6" applyFont="1" applyFill="1" applyBorder="1" applyAlignment="1">
      <alignment horizontal="center" vertical="center"/>
    </xf>
    <xf numFmtId="0" fontId="30" fillId="0" borderId="1" xfId="6" applyFont="1" applyFill="1" applyBorder="1" applyAlignment="1">
      <alignment horizontal="center" vertical="center"/>
    </xf>
    <xf numFmtId="0" fontId="30" fillId="0" borderId="111" xfId="6" applyFont="1" applyFill="1" applyBorder="1" applyAlignment="1">
      <alignment horizontal="center" vertical="center"/>
    </xf>
    <xf numFmtId="165" fontId="21" fillId="0" borderId="112" xfId="4" applyFont="1" applyFill="1" applyBorder="1" applyAlignment="1">
      <alignment horizontal="right" vertical="center"/>
    </xf>
    <xf numFmtId="0" fontId="28" fillId="0" borderId="113" xfId="6" applyFont="1" applyFill="1" applyBorder="1"/>
    <xf numFmtId="0" fontId="28" fillId="0" borderId="114" xfId="6" applyFont="1" applyFill="1" applyBorder="1"/>
    <xf numFmtId="0" fontId="28" fillId="0" borderId="115" xfId="6" applyFont="1" applyFill="1" applyBorder="1"/>
    <xf numFmtId="0" fontId="23" fillId="0" borderId="114" xfId="6" applyFont="1" applyFill="1" applyBorder="1"/>
    <xf numFmtId="0" fontId="28" fillId="0" borderId="116" xfId="6" applyFont="1" applyFill="1" applyBorder="1"/>
    <xf numFmtId="0" fontId="28" fillId="0" borderId="117" xfId="6" applyFont="1" applyFill="1" applyBorder="1" applyAlignment="1">
      <alignment horizontal="center"/>
    </xf>
    <xf numFmtId="165" fontId="21" fillId="0" borderId="118" xfId="4" applyFont="1" applyFill="1" applyBorder="1" applyAlignment="1">
      <alignment horizontal="right" vertical="center"/>
    </xf>
    <xf numFmtId="0" fontId="28" fillId="0" borderId="119" xfId="6" applyFont="1" applyFill="1" applyBorder="1"/>
    <xf numFmtId="0" fontId="28" fillId="0" borderId="120" xfId="6" applyFont="1" applyFill="1" applyBorder="1"/>
    <xf numFmtId="0" fontId="28" fillId="0" borderId="43" xfId="6" applyFont="1" applyFill="1" applyBorder="1"/>
    <xf numFmtId="0" fontId="28" fillId="0" borderId="13" xfId="6" applyFont="1" applyFill="1" applyBorder="1"/>
    <xf numFmtId="0" fontId="28" fillId="0" borderId="18" xfId="6" applyFont="1" applyFill="1" applyBorder="1"/>
    <xf numFmtId="0" fontId="23" fillId="0" borderId="11" xfId="159" applyFont="1" applyFill="1" applyBorder="1" applyAlignment="1">
      <alignment horizontal="justify" vertical="top" wrapText="1"/>
    </xf>
    <xf numFmtId="0" fontId="28" fillId="0" borderId="11" xfId="6" applyFont="1" applyFill="1" applyBorder="1"/>
    <xf numFmtId="0" fontId="28" fillId="0" borderId="122" xfId="6" applyFont="1" applyFill="1" applyBorder="1"/>
    <xf numFmtId="0" fontId="39" fillId="0" borderId="0" xfId="6" applyFont="1" applyFill="1" applyAlignment="1">
      <alignment horizontal="left"/>
    </xf>
    <xf numFmtId="168" fontId="19" fillId="0" borderId="13" xfId="6" applyNumberFormat="1" applyFont="1" applyFill="1" applyBorder="1" applyAlignment="1">
      <alignment horizontal="center" vertical="top"/>
    </xf>
    <xf numFmtId="0" fontId="23" fillId="0" borderId="115" xfId="6" applyFont="1" applyFill="1" applyBorder="1"/>
    <xf numFmtId="0" fontId="28" fillId="0" borderId="3" xfId="6" applyFont="1" applyFill="1" applyBorder="1"/>
    <xf numFmtId="0" fontId="24" fillId="0" borderId="7" xfId="6" applyFont="1" applyFill="1" applyBorder="1" applyAlignment="1">
      <alignment horizontal="right"/>
    </xf>
    <xf numFmtId="168" fontId="30" fillId="0" borderId="13" xfId="6" applyNumberFormat="1" applyFont="1" applyFill="1" applyBorder="1" applyAlignment="1">
      <alignment horizontal="center" vertical="top"/>
    </xf>
    <xf numFmtId="168" fontId="19" fillId="0" borderId="11" xfId="6" applyNumberFormat="1" applyFont="1" applyFill="1" applyBorder="1" applyAlignment="1">
      <alignment horizontal="center" vertical="top" wrapText="1"/>
    </xf>
    <xf numFmtId="0" fontId="30" fillId="0" borderId="10" xfId="6" applyFont="1" applyFill="1" applyBorder="1" applyAlignment="1">
      <alignment horizontal="center" vertical="center"/>
    </xf>
    <xf numFmtId="0" fontId="30" fillId="0" borderId="1" xfId="6" applyFont="1" applyFill="1" applyBorder="1" applyAlignment="1">
      <alignment horizontal="center" vertical="center"/>
    </xf>
    <xf numFmtId="0" fontId="30" fillId="0" borderId="14" xfId="6" applyFont="1" applyFill="1" applyBorder="1" applyAlignment="1">
      <alignment horizontal="center" vertical="center"/>
    </xf>
    <xf numFmtId="0" fontId="36" fillId="0" borderId="0" xfId="6" applyFont="1" applyFill="1" applyBorder="1" applyAlignment="1">
      <alignment horizontal="center"/>
    </xf>
    <xf numFmtId="0" fontId="28" fillId="0" borderId="0" xfId="6" applyFont="1" applyFill="1" applyBorder="1" applyAlignment="1">
      <alignment horizontal="center" vertical="center"/>
    </xf>
    <xf numFmtId="0" fontId="28" fillId="0" borderId="0" xfId="6" applyFont="1" applyFill="1" applyAlignment="1">
      <alignment horizontal="center"/>
    </xf>
    <xf numFmtId="0" fontId="31" fillId="0" borderId="7" xfId="6" applyFont="1" applyFill="1" applyBorder="1" applyAlignment="1">
      <alignment horizontal="left" vertical="center" wrapText="1"/>
    </xf>
    <xf numFmtId="0" fontId="30" fillId="0" borderId="15" xfId="6" applyFont="1" applyFill="1" applyBorder="1" applyAlignment="1">
      <alignment horizontal="center" vertical="center"/>
    </xf>
    <xf numFmtId="0" fontId="31" fillId="0" borderId="7" xfId="6" applyFont="1" applyFill="1" applyBorder="1" applyAlignment="1">
      <alignment horizontal="left" vertical="center" wrapText="1"/>
    </xf>
    <xf numFmtId="0" fontId="28" fillId="0" borderId="0" xfId="6" applyFont="1" applyFill="1" applyBorder="1" applyAlignment="1">
      <alignment horizontal="center" vertical="center"/>
    </xf>
    <xf numFmtId="0" fontId="28" fillId="0" borderId="0" xfId="6" applyFont="1" applyFill="1" applyAlignment="1">
      <alignment horizontal="center"/>
    </xf>
    <xf numFmtId="0" fontId="36" fillId="0" borderId="32" xfId="6" applyFont="1" applyFill="1" applyBorder="1" applyAlignment="1">
      <alignment horizontal="center"/>
    </xf>
    <xf numFmtId="0" fontId="36" fillId="0" borderId="0" xfId="6" applyFont="1" applyFill="1" applyBorder="1" applyAlignment="1">
      <alignment horizontal="center"/>
    </xf>
    <xf numFmtId="0" fontId="30" fillId="0" borderId="1" xfId="6" applyFont="1" applyFill="1" applyBorder="1" applyAlignment="1">
      <alignment horizontal="center" vertical="center"/>
    </xf>
    <xf numFmtId="168" fontId="23" fillId="0" borderId="13" xfId="0" quotePrefix="1" applyNumberFormat="1" applyFont="1" applyFill="1" applyBorder="1" applyAlignment="1">
      <alignment horizontal="center" vertical="top" wrapText="1"/>
    </xf>
    <xf numFmtId="168" fontId="23" fillId="0" borderId="11" xfId="0" quotePrefix="1" applyNumberFormat="1" applyFont="1" applyFill="1" applyBorder="1" applyAlignment="1">
      <alignment horizontal="center" vertical="top" wrapText="1"/>
    </xf>
    <xf numFmtId="0" fontId="23" fillId="0" borderId="11" xfId="6" applyFont="1" applyFill="1" applyBorder="1" applyAlignment="1">
      <alignment horizontal="center" vertical="top" wrapText="1"/>
    </xf>
    <xf numFmtId="0" fontId="23" fillId="0" borderId="11" xfId="6" applyFont="1" applyFill="1" applyBorder="1" applyAlignment="1">
      <alignment horizontal="left" vertical="top" wrapText="1"/>
    </xf>
    <xf numFmtId="0" fontId="23" fillId="0" borderId="11" xfId="6" applyFont="1" applyFill="1" applyBorder="1" applyAlignment="1">
      <alignment horizontal="justify" vertical="top" wrapText="1"/>
    </xf>
    <xf numFmtId="3" fontId="23" fillId="0" borderId="11" xfId="6" applyNumberFormat="1" applyFont="1" applyFill="1" applyBorder="1" applyAlignment="1">
      <alignment horizontal="center" vertical="center" wrapText="1"/>
    </xf>
    <xf numFmtId="4" fontId="23" fillId="0" borderId="11" xfId="6" applyNumberFormat="1" applyFont="1" applyFill="1" applyBorder="1" applyAlignment="1">
      <alignment horizontal="center" vertical="top" wrapText="1"/>
    </xf>
    <xf numFmtId="165" fontId="85" fillId="0" borderId="11" xfId="6" applyNumberFormat="1" applyFont="1" applyFill="1" applyBorder="1" applyAlignment="1">
      <alignment horizontal="center" vertical="top" wrapText="1"/>
    </xf>
    <xf numFmtId="0" fontId="23" fillId="0" borderId="11" xfId="6" applyFont="1" applyFill="1" applyBorder="1" applyAlignment="1">
      <alignment horizontal="center" vertical="center" wrapText="1"/>
    </xf>
    <xf numFmtId="0" fontId="23" fillId="0" borderId="11" xfId="6" applyFont="1" applyFill="1" applyBorder="1" applyAlignment="1">
      <alignment vertical="top" wrapText="1"/>
    </xf>
    <xf numFmtId="0" fontId="23" fillId="0" borderId="11" xfId="7" applyFont="1" applyFill="1" applyBorder="1" applyAlignment="1">
      <alignment horizontal="left" vertical="top" wrapText="1"/>
    </xf>
    <xf numFmtId="0" fontId="23" fillId="0" borderId="11" xfId="7" applyFont="1" applyFill="1" applyBorder="1" applyAlignment="1">
      <alignment horizontal="left" vertical="center" wrapText="1"/>
    </xf>
    <xf numFmtId="165" fontId="85" fillId="0" borderId="11" xfId="7" applyNumberFormat="1" applyFont="1" applyFill="1" applyBorder="1" applyAlignment="1">
      <alignment horizontal="center" vertical="top" wrapText="1"/>
    </xf>
    <xf numFmtId="3" fontId="23" fillId="0" borderId="11" xfId="6" applyNumberFormat="1" applyFont="1" applyFill="1" applyBorder="1" applyAlignment="1">
      <alignment horizontal="center" vertical="top" wrapText="1"/>
    </xf>
    <xf numFmtId="0" fontId="75" fillId="0" borderId="0" xfId="157" applyFont="1" applyFill="1" applyAlignment="1">
      <alignment horizontal="center"/>
    </xf>
    <xf numFmtId="0" fontId="75" fillId="0" borderId="0" xfId="157" applyFont="1" applyFill="1" applyBorder="1" applyAlignment="1">
      <alignment horizontal="center" vertical="center"/>
    </xf>
    <xf numFmtId="0" fontId="26" fillId="0" borderId="0" xfId="157" applyFont="1" applyFill="1" applyBorder="1" applyAlignment="1">
      <alignment horizontal="center" vertical="center"/>
    </xf>
    <xf numFmtId="0" fontId="75" fillId="6" borderId="44" xfId="157" applyFont="1" applyFill="1" applyBorder="1" applyAlignment="1">
      <alignment horizontal="center" vertical="center"/>
    </xf>
    <xf numFmtId="0" fontId="75" fillId="6" borderId="45" xfId="157" applyFont="1" applyFill="1" applyBorder="1" applyAlignment="1">
      <alignment horizontal="center" vertical="center"/>
    </xf>
    <xf numFmtId="0" fontId="77" fillId="4" borderId="14" xfId="157" applyFont="1" applyFill="1" applyBorder="1" applyAlignment="1">
      <alignment horizontal="center" vertical="center"/>
    </xf>
    <xf numFmtId="0" fontId="77" fillId="4" borderId="26" xfId="157" applyFont="1" applyFill="1" applyBorder="1" applyAlignment="1">
      <alignment horizontal="center" vertical="center"/>
    </xf>
    <xf numFmtId="0" fontId="75" fillId="4" borderId="14" xfId="157" applyFont="1" applyFill="1" applyBorder="1" applyAlignment="1">
      <alignment horizontal="center" vertical="center"/>
    </xf>
    <xf numFmtId="0" fontId="75" fillId="4" borderId="26" xfId="157" applyFont="1" applyFill="1" applyBorder="1" applyAlignment="1">
      <alignment horizontal="center" vertical="center"/>
    </xf>
    <xf numFmtId="0" fontId="80" fillId="4" borderId="14" xfId="157" applyFont="1" applyFill="1" applyBorder="1" applyAlignment="1">
      <alignment horizontal="center" vertical="center" wrapText="1"/>
    </xf>
    <xf numFmtId="0" fontId="81" fillId="4" borderId="26" xfId="157" applyFont="1" applyFill="1" applyBorder="1" applyAlignment="1">
      <alignment horizontal="center" vertical="center" wrapText="1"/>
    </xf>
    <xf numFmtId="0" fontId="75" fillId="4" borderId="24" xfId="157" applyFont="1" applyFill="1" applyBorder="1" applyAlignment="1">
      <alignment horizontal="center" vertical="center"/>
    </xf>
    <xf numFmtId="0" fontId="75" fillId="4" borderId="25" xfId="157" applyFont="1" applyFill="1" applyBorder="1" applyAlignment="1">
      <alignment horizontal="center" vertical="center"/>
    </xf>
    <xf numFmtId="0" fontId="31" fillId="0" borderId="3" xfId="6" applyFont="1" applyFill="1" applyBorder="1" applyAlignment="1">
      <alignment horizontal="left" vertical="center" wrapText="1"/>
    </xf>
    <xf numFmtId="0" fontId="31" fillId="0" borderId="7" xfId="6" applyFont="1" applyFill="1" applyBorder="1" applyAlignment="1">
      <alignment horizontal="left" vertical="center" wrapText="1"/>
    </xf>
    <xf numFmtId="0" fontId="31" fillId="0" borderId="5" xfId="6" applyFont="1" applyFill="1" applyBorder="1" applyAlignment="1">
      <alignment horizontal="left" vertical="center" wrapText="1"/>
    </xf>
    <xf numFmtId="0" fontId="30" fillId="0" borderId="14" xfId="6" applyFont="1" applyFill="1" applyBorder="1" applyAlignment="1">
      <alignment horizontal="center" vertical="center" wrapText="1"/>
    </xf>
    <xf numFmtId="0" fontId="30" fillId="0" borderId="33" xfId="6" applyFont="1" applyFill="1" applyBorder="1" applyAlignment="1">
      <alignment horizontal="center" vertical="center" wrapText="1"/>
    </xf>
    <xf numFmtId="0" fontId="28" fillId="0" borderId="37" xfId="6" applyFont="1" applyFill="1" applyBorder="1"/>
    <xf numFmtId="0" fontId="28" fillId="0" borderId="38" xfId="6" applyFont="1" applyFill="1" applyBorder="1"/>
    <xf numFmtId="0" fontId="28" fillId="0" borderId="39" xfId="6" applyFont="1" applyFill="1" applyBorder="1"/>
    <xf numFmtId="0" fontId="33" fillId="0" borderId="1" xfId="6" applyFont="1" applyFill="1" applyBorder="1" applyAlignment="1">
      <alignment horizontal="center" vertical="center" wrapText="1"/>
    </xf>
    <xf numFmtId="0" fontId="33" fillId="0" borderId="14" xfId="6" applyFont="1" applyFill="1" applyBorder="1" applyAlignment="1">
      <alignment horizontal="center" vertical="center" wrapText="1"/>
    </xf>
    <xf numFmtId="0" fontId="30" fillId="0" borderId="33" xfId="6" applyFont="1" applyFill="1" applyBorder="1" applyAlignment="1">
      <alignment horizontal="center" vertical="center"/>
    </xf>
    <xf numFmtId="0" fontId="28" fillId="0" borderId="0" xfId="6" applyFont="1" applyFill="1" applyBorder="1" applyAlignment="1">
      <alignment horizontal="center" vertical="center"/>
    </xf>
    <xf numFmtId="0" fontId="29" fillId="0" borderId="0" xfId="0" applyFont="1" applyFill="1" applyAlignment="1">
      <alignment horizontal="center"/>
    </xf>
    <xf numFmtId="0" fontId="28" fillId="0" borderId="0" xfId="0" applyFont="1" applyFill="1" applyAlignment="1">
      <alignment horizontal="center"/>
    </xf>
    <xf numFmtId="0" fontId="28" fillId="0" borderId="0" xfId="6" applyFont="1" applyFill="1" applyAlignment="1">
      <alignment horizontal="center"/>
    </xf>
    <xf numFmtId="0" fontId="36" fillId="0" borderId="8" xfId="6" applyFont="1" applyFill="1" applyBorder="1" applyAlignment="1">
      <alignment horizontal="center"/>
    </xf>
    <xf numFmtId="0" fontId="28" fillId="0" borderId="40" xfId="6" applyFont="1" applyFill="1" applyBorder="1"/>
    <xf numFmtId="0" fontId="28" fillId="0" borderId="27" xfId="6" applyFont="1" applyFill="1" applyBorder="1" applyAlignment="1">
      <alignment horizontal="center" vertical="center" wrapText="1"/>
    </xf>
    <xf numFmtId="0" fontId="28" fillId="0" borderId="24" xfId="6" applyFont="1" applyFill="1" applyBorder="1" applyAlignment="1">
      <alignment horizontal="center" vertical="center" wrapText="1"/>
    </xf>
    <xf numFmtId="0" fontId="28" fillId="0" borderId="25" xfId="6" applyFont="1" applyFill="1" applyBorder="1" applyAlignment="1">
      <alignment horizontal="center" vertical="center" wrapText="1"/>
    </xf>
    <xf numFmtId="0" fontId="28" fillId="0" borderId="23" xfId="6" applyFont="1" applyFill="1" applyBorder="1" applyAlignment="1">
      <alignment horizontal="center"/>
    </xf>
    <xf numFmtId="0" fontId="28" fillId="0" borderId="24" xfId="6" applyFont="1" applyFill="1" applyBorder="1" applyAlignment="1">
      <alignment horizontal="center"/>
    </xf>
    <xf numFmtId="0" fontId="30" fillId="0" borderId="59" xfId="6" applyFont="1" applyFill="1" applyBorder="1" applyAlignment="1">
      <alignment horizontal="center" vertical="center"/>
    </xf>
    <xf numFmtId="0" fontId="31" fillId="0" borderId="34" xfId="6" applyFont="1" applyFill="1" applyBorder="1" applyAlignment="1">
      <alignment horizontal="right"/>
    </xf>
    <xf numFmtId="0" fontId="31" fillId="0" borderId="35" xfId="6" applyFont="1" applyFill="1" applyBorder="1" applyAlignment="1">
      <alignment horizontal="right"/>
    </xf>
    <xf numFmtId="0" fontId="31" fillId="0" borderId="36" xfId="6" applyFont="1" applyFill="1" applyBorder="1" applyAlignment="1">
      <alignment horizontal="right"/>
    </xf>
    <xf numFmtId="0" fontId="30" fillId="0" borderId="23" xfId="6" applyFont="1" applyFill="1" applyBorder="1" applyAlignment="1">
      <alignment horizontal="center"/>
    </xf>
    <xf numFmtId="0" fontId="30" fillId="0" borderId="24" xfId="6" applyFont="1" applyFill="1" applyBorder="1" applyAlignment="1">
      <alignment horizontal="center"/>
    </xf>
    <xf numFmtId="0" fontId="30" fillId="0" borderId="25" xfId="6" applyFont="1" applyFill="1" applyBorder="1" applyAlignment="1">
      <alignment horizontal="center"/>
    </xf>
    <xf numFmtId="0" fontId="30" fillId="0" borderId="14" xfId="6" applyFont="1" applyFill="1" applyBorder="1" applyAlignment="1">
      <alignment horizontal="center" vertical="center"/>
    </xf>
    <xf numFmtId="0" fontId="31" fillId="0" borderId="27" xfId="6" applyFont="1" applyFill="1" applyBorder="1" applyAlignment="1">
      <alignment horizontal="center"/>
    </xf>
    <xf numFmtId="0" fontId="31" fillId="0" borderId="24" xfId="6" applyFont="1" applyFill="1" applyBorder="1" applyAlignment="1">
      <alignment horizontal="center"/>
    </xf>
    <xf numFmtId="0" fontId="31" fillId="0" borderId="25" xfId="6" applyFont="1" applyFill="1" applyBorder="1" applyAlignment="1">
      <alignment horizontal="center"/>
    </xf>
    <xf numFmtId="0" fontId="36" fillId="0" borderId="32" xfId="6" applyFont="1" applyFill="1" applyBorder="1" applyAlignment="1">
      <alignment horizontal="center"/>
    </xf>
    <xf numFmtId="0" fontId="36" fillId="0" borderId="0" xfId="6" applyFont="1" applyFill="1" applyBorder="1" applyAlignment="1">
      <alignment horizontal="center"/>
    </xf>
    <xf numFmtId="0" fontId="30" fillId="0" borderId="1" xfId="6" applyFont="1" applyFill="1" applyBorder="1" applyAlignment="1">
      <alignment horizontal="center" vertical="center" wrapText="1"/>
    </xf>
    <xf numFmtId="0" fontId="23" fillId="0" borderId="110" xfId="6" applyFont="1" applyFill="1" applyBorder="1" applyAlignment="1">
      <alignment horizontal="right"/>
    </xf>
    <xf numFmtId="0" fontId="23" fillId="0" borderId="28" xfId="6" applyFont="1" applyFill="1" applyBorder="1" applyAlignment="1">
      <alignment horizontal="right"/>
    </xf>
    <xf numFmtId="0" fontId="23" fillId="0" borderId="17" xfId="6" applyFont="1" applyFill="1" applyBorder="1" applyAlignment="1">
      <alignment horizontal="right"/>
    </xf>
    <xf numFmtId="0" fontId="30" fillId="0" borderId="10" xfId="6" applyFont="1" applyFill="1" applyBorder="1" applyAlignment="1">
      <alignment horizontal="center" vertical="center"/>
    </xf>
    <xf numFmtId="0" fontId="30" fillId="0" borderId="121" xfId="6" applyFont="1" applyFill="1" applyBorder="1" applyAlignment="1">
      <alignment horizontal="center" vertical="center"/>
    </xf>
    <xf numFmtId="0" fontId="35" fillId="0" borderId="0" xfId="6" applyFont="1" applyFill="1" applyBorder="1" applyAlignment="1">
      <alignment horizontal="center"/>
    </xf>
    <xf numFmtId="0" fontId="35" fillId="0" borderId="32" xfId="6" applyFont="1" applyFill="1" applyBorder="1" applyAlignment="1">
      <alignment horizontal="center"/>
    </xf>
    <xf numFmtId="0" fontId="32" fillId="0" borderId="27" xfId="6" applyFont="1" applyFill="1" applyBorder="1" applyAlignment="1">
      <alignment horizontal="center"/>
    </xf>
    <xf numFmtId="0" fontId="32" fillId="0" borderId="24" xfId="6" applyFont="1" applyFill="1" applyBorder="1" applyAlignment="1">
      <alignment horizontal="center"/>
    </xf>
    <xf numFmtId="0" fontId="38" fillId="0" borderId="23" xfId="6" applyFont="1" applyFill="1" applyBorder="1" applyAlignment="1">
      <alignment horizontal="center"/>
    </xf>
    <xf numFmtId="0" fontId="38" fillId="0" borderId="24" xfId="6" applyFont="1" applyFill="1" applyBorder="1" applyAlignment="1">
      <alignment horizontal="center"/>
    </xf>
    <xf numFmtId="0" fontId="38" fillId="0" borderId="25" xfId="6" applyFont="1" applyFill="1" applyBorder="1" applyAlignment="1">
      <alignment horizontal="center"/>
    </xf>
    <xf numFmtId="0" fontId="24" fillId="0" borderId="44" xfId="6" applyFont="1" applyFill="1" applyBorder="1" applyAlignment="1">
      <alignment horizontal="right"/>
    </xf>
    <xf numFmtId="0" fontId="24" fillId="0" borderId="60" xfId="6" applyFont="1" applyFill="1" applyBorder="1" applyAlignment="1">
      <alignment horizontal="right"/>
    </xf>
    <xf numFmtId="0" fontId="24" fillId="0" borderId="45" xfId="6" applyFont="1" applyFill="1" applyBorder="1" applyAlignment="1">
      <alignment horizontal="right"/>
    </xf>
    <xf numFmtId="0" fontId="32" fillId="0" borderId="34" xfId="6" applyFont="1" applyFill="1" applyBorder="1" applyAlignment="1">
      <alignment horizontal="right"/>
    </xf>
    <xf numFmtId="0" fontId="32" fillId="0" borderId="35" xfId="6" applyFont="1" applyFill="1" applyBorder="1" applyAlignment="1">
      <alignment horizontal="right"/>
    </xf>
    <xf numFmtId="0" fontId="32" fillId="0" borderId="36" xfId="6" applyFont="1" applyFill="1" applyBorder="1" applyAlignment="1">
      <alignment horizontal="right"/>
    </xf>
    <xf numFmtId="0" fontId="39" fillId="0" borderId="0" xfId="6" applyFont="1" applyFill="1" applyAlignment="1">
      <alignment horizontal="center"/>
    </xf>
    <xf numFmtId="0" fontId="29" fillId="0" borderId="0" xfId="6" applyFont="1" applyFill="1" applyAlignment="1">
      <alignment horizontal="center"/>
    </xf>
    <xf numFmtId="0" fontId="32" fillId="0" borderId="3" xfId="6" applyFont="1" applyFill="1" applyBorder="1" applyAlignment="1">
      <alignment horizontal="left" vertical="center" wrapText="1"/>
    </xf>
    <xf numFmtId="0" fontId="32" fillId="0" borderId="7" xfId="6" applyFont="1" applyFill="1" applyBorder="1" applyAlignment="1">
      <alignment horizontal="left" vertical="center" wrapText="1"/>
    </xf>
    <xf numFmtId="0" fontId="32" fillId="0" borderId="5" xfId="6" applyFont="1" applyFill="1" applyBorder="1" applyAlignment="1">
      <alignment horizontal="left" vertical="center" wrapText="1"/>
    </xf>
    <xf numFmtId="0" fontId="29" fillId="0" borderId="37" xfId="6" applyFont="1" applyFill="1" applyBorder="1"/>
    <xf numFmtId="0" fontId="29" fillId="0" borderId="38" xfId="6" applyFont="1" applyFill="1" applyBorder="1"/>
    <xf numFmtId="0" fontId="29" fillId="0" borderId="39" xfId="6" applyFont="1" applyFill="1" applyBorder="1"/>
    <xf numFmtId="0" fontId="29" fillId="0" borderId="40" xfId="6" applyFont="1" applyFill="1" applyBorder="1"/>
    <xf numFmtId="0" fontId="29" fillId="0" borderId="41" xfId="6" applyFont="1" applyFill="1" applyBorder="1"/>
    <xf numFmtId="0" fontId="30" fillId="0" borderId="42" xfId="6" applyFont="1" applyFill="1" applyBorder="1" applyAlignment="1">
      <alignment horizontal="center" vertical="center"/>
    </xf>
    <xf numFmtId="0" fontId="29" fillId="0" borderId="27" xfId="6" applyFont="1" applyFill="1" applyBorder="1" applyAlignment="1">
      <alignment horizontal="center" vertical="center" wrapText="1"/>
    </xf>
    <xf numFmtId="0" fontId="29" fillId="0" borderId="24" xfId="6" applyFont="1" applyFill="1" applyBorder="1" applyAlignment="1">
      <alignment horizontal="center" vertical="center" wrapText="1"/>
    </xf>
    <xf numFmtId="0" fontId="29" fillId="0" borderId="25" xfId="6" applyFont="1" applyFill="1" applyBorder="1" applyAlignment="1">
      <alignment horizontal="center" vertical="center" wrapText="1"/>
    </xf>
    <xf numFmtId="0" fontId="29" fillId="0" borderId="23" xfId="6" applyFont="1" applyFill="1" applyBorder="1" applyAlignment="1">
      <alignment horizontal="center"/>
    </xf>
    <xf numFmtId="0" fontId="29" fillId="0" borderId="24" xfId="6" applyFont="1" applyFill="1" applyBorder="1" applyAlignment="1">
      <alignment horizontal="center"/>
    </xf>
    <xf numFmtId="0" fontId="29" fillId="0" borderId="46" xfId="6" applyFont="1" applyFill="1" applyBorder="1" applyAlignment="1">
      <alignment horizontal="center"/>
    </xf>
    <xf numFmtId="0" fontId="24" fillId="0" borderId="43" xfId="6" applyFont="1" applyFill="1" applyBorder="1" applyAlignment="1">
      <alignment horizontal="right"/>
    </xf>
    <xf numFmtId="0" fontId="24" fillId="0" borderId="2" xfId="6" applyFont="1" applyFill="1" applyBorder="1" applyAlignment="1">
      <alignment horizontal="right"/>
    </xf>
    <xf numFmtId="0" fontId="30" fillId="0" borderId="15" xfId="6" applyFont="1" applyFill="1" applyBorder="1" applyAlignment="1">
      <alignment horizontal="center" vertical="center"/>
    </xf>
    <xf numFmtId="0" fontId="30" fillId="0" borderId="61" xfId="6" applyFont="1" applyFill="1" applyBorder="1" applyAlignment="1">
      <alignment horizontal="center" vertical="center"/>
    </xf>
    <xf numFmtId="0" fontId="32" fillId="0" borderId="25" xfId="6" applyFont="1" applyFill="1" applyBorder="1" applyAlignment="1">
      <alignment horizontal="center"/>
    </xf>
    <xf numFmtId="0" fontId="40" fillId="0" borderId="0" xfId="6" applyFont="1" applyFill="1" applyAlignment="1">
      <alignment horizontal="center"/>
    </xf>
    <xf numFmtId="0" fontId="29" fillId="0" borderId="27" xfId="6" applyFont="1" applyFill="1" applyBorder="1" applyAlignment="1">
      <alignment horizontal="center" vertical="center"/>
    </xf>
    <xf numFmtId="0" fontId="29" fillId="0" borderId="24" xfId="6" applyFont="1" applyFill="1" applyBorder="1" applyAlignment="1">
      <alignment horizontal="center" vertical="center"/>
    </xf>
    <xf numFmtId="0" fontId="29" fillId="0" borderId="25" xfId="6" applyFont="1" applyFill="1" applyBorder="1" applyAlignment="1">
      <alignment horizontal="center" vertical="center"/>
    </xf>
    <xf numFmtId="0" fontId="30" fillId="0" borderId="106" xfId="6" applyFont="1" applyFill="1" applyBorder="1" applyAlignment="1">
      <alignment horizontal="center" vertical="center"/>
    </xf>
    <xf numFmtId="0" fontId="36" fillId="0" borderId="103" xfId="6" applyFont="1" applyFill="1" applyBorder="1" applyAlignment="1">
      <alignment horizontal="center"/>
    </xf>
    <xf numFmtId="0" fontId="24" fillId="0" borderId="107" xfId="6" applyFont="1" applyFill="1" applyBorder="1" applyAlignment="1">
      <alignment horizontal="right"/>
    </xf>
    <xf numFmtId="0" fontId="24" fillId="0" borderId="28" xfId="6" applyFont="1" applyFill="1" applyBorder="1" applyAlignment="1">
      <alignment horizontal="right"/>
    </xf>
    <xf numFmtId="0" fontId="36" fillId="0" borderId="104" xfId="6" applyFont="1" applyFill="1" applyBorder="1" applyAlignment="1">
      <alignment horizontal="center"/>
    </xf>
    <xf numFmtId="0" fontId="36" fillId="0" borderId="108" xfId="6" applyFont="1" applyFill="1" applyBorder="1" applyAlignment="1">
      <alignment horizontal="center"/>
    </xf>
    <xf numFmtId="0" fontId="32" fillId="0" borderId="35" xfId="6" applyFont="1" applyFill="1" applyBorder="1" applyAlignment="1">
      <alignment horizontal="center" vertical="center"/>
    </xf>
    <xf numFmtId="0" fontId="24" fillId="0" borderId="7" xfId="6" applyFont="1" applyFill="1" applyBorder="1" applyAlignment="1">
      <alignment horizontal="right"/>
    </xf>
    <xf numFmtId="0" fontId="24" fillId="0" borderId="7" xfId="6" applyFont="1" applyFill="1" applyBorder="1" applyAlignment="1">
      <alignment horizontal="center" vertical="center"/>
    </xf>
    <xf numFmtId="0" fontId="65" fillId="6" borderId="80" xfId="0" applyFont="1" applyFill="1" applyBorder="1" applyAlignment="1">
      <alignment horizontal="center" vertical="center" wrapText="1"/>
    </xf>
    <xf numFmtId="0" fontId="65" fillId="6" borderId="90" xfId="0" applyFont="1" applyFill="1" applyBorder="1" applyAlignment="1">
      <alignment horizontal="center" vertical="center" wrapText="1"/>
    </xf>
    <xf numFmtId="0" fontId="73" fillId="0" borderId="0" xfId="0" applyFont="1" applyAlignment="1">
      <alignment horizontal="center" vertical="top"/>
    </xf>
    <xf numFmtId="0" fontId="65" fillId="6" borderId="88" xfId="0" applyFont="1" applyFill="1" applyBorder="1" applyAlignment="1">
      <alignment horizontal="center" vertical="center"/>
    </xf>
    <xf numFmtId="0" fontId="65" fillId="6" borderId="70" xfId="0" applyFont="1" applyFill="1" applyBorder="1" applyAlignment="1">
      <alignment horizontal="center" vertical="center"/>
    </xf>
    <xf numFmtId="0" fontId="65" fillId="6" borderId="89" xfId="0" applyFont="1" applyFill="1" applyBorder="1" applyAlignment="1">
      <alignment horizontal="center" vertical="center" wrapText="1"/>
    </xf>
    <xf numFmtId="0" fontId="65" fillId="6" borderId="71" xfId="0" applyFont="1" applyFill="1" applyBorder="1" applyAlignment="1">
      <alignment horizontal="center" vertical="center" wrapText="1"/>
    </xf>
    <xf numFmtId="0" fontId="65" fillId="6" borderId="88" xfId="0" applyFont="1" applyFill="1" applyBorder="1" applyAlignment="1">
      <alignment horizontal="center" vertical="center" wrapText="1"/>
    </xf>
    <xf numFmtId="0" fontId="65" fillId="6" borderId="70" xfId="0" applyFont="1" applyFill="1" applyBorder="1" applyAlignment="1">
      <alignment horizontal="center" vertical="center" wrapText="1"/>
    </xf>
    <xf numFmtId="0" fontId="65" fillId="6" borderId="89" xfId="0" applyFont="1" applyFill="1" applyBorder="1" applyAlignment="1">
      <alignment horizontal="center" vertical="center"/>
    </xf>
    <xf numFmtId="0" fontId="65" fillId="6" borderId="71" xfId="0" applyFont="1" applyFill="1" applyBorder="1" applyAlignment="1">
      <alignment horizontal="center" vertical="center"/>
    </xf>
    <xf numFmtId="0" fontId="65" fillId="36" borderId="29" xfId="0" applyNumberFormat="1" applyFont="1" applyFill="1" applyBorder="1" applyAlignment="1">
      <alignment horizontal="center" vertical="top"/>
    </xf>
    <xf numFmtId="0" fontId="65" fillId="34" borderId="14" xfId="0" applyFont="1" applyFill="1" applyBorder="1" applyAlignment="1">
      <alignment horizontal="center" vertical="center"/>
    </xf>
    <xf numFmtId="0" fontId="65" fillId="0" borderId="14" xfId="0" applyFont="1" applyBorder="1" applyAlignment="1">
      <alignment horizontal="center" vertical="center"/>
    </xf>
    <xf numFmtId="0" fontId="65" fillId="33" borderId="14" xfId="0" applyFont="1" applyFill="1" applyBorder="1" applyAlignment="1">
      <alignment horizontal="center" vertical="center"/>
    </xf>
    <xf numFmtId="0" fontId="65" fillId="36" borderId="14" xfId="0" applyFont="1" applyFill="1" applyBorder="1" applyAlignment="1">
      <alignment horizontal="center" vertical="center"/>
    </xf>
    <xf numFmtId="1" fontId="66" fillId="45" borderId="30" xfId="0" applyNumberFormat="1" applyFont="1" applyFill="1" applyBorder="1" applyAlignment="1">
      <alignment horizontal="center" vertical="top"/>
    </xf>
    <xf numFmtId="0" fontId="65" fillId="6" borderId="1" xfId="0" applyFont="1" applyFill="1" applyBorder="1" applyAlignment="1">
      <alignment horizontal="center" vertical="center"/>
    </xf>
    <xf numFmtId="0" fontId="65" fillId="6" borderId="88" xfId="134" applyFont="1" applyFill="1" applyBorder="1" applyAlignment="1">
      <alignment horizontal="center" vertical="center"/>
    </xf>
    <xf numFmtId="0" fontId="65" fillId="6" borderId="70" xfId="134" applyFont="1" applyFill="1" applyBorder="1" applyAlignment="1">
      <alignment horizontal="center" vertical="center"/>
    </xf>
    <xf numFmtId="0" fontId="65" fillId="6" borderId="80" xfId="134" applyFont="1" applyFill="1" applyBorder="1" applyAlignment="1">
      <alignment horizontal="center" vertical="center"/>
    </xf>
    <xf numFmtId="0" fontId="65" fillId="6" borderId="90" xfId="134" applyFont="1" applyFill="1" applyBorder="1" applyAlignment="1">
      <alignment horizontal="center" vertical="center"/>
    </xf>
    <xf numFmtId="0" fontId="0" fillId="0" borderId="59" xfId="0" applyBorder="1" applyAlignment="1">
      <alignment horizontal="center" vertical="top"/>
    </xf>
    <xf numFmtId="0" fontId="0" fillId="0" borderId="0" xfId="0" applyBorder="1" applyAlignment="1">
      <alignment horizontal="center" vertical="top"/>
    </xf>
    <xf numFmtId="0" fontId="0" fillId="0" borderId="98" xfId="0" applyBorder="1" applyAlignment="1">
      <alignment horizontal="center" vertical="top"/>
    </xf>
    <xf numFmtId="0" fontId="0" fillId="0" borderId="8" xfId="0" applyBorder="1" applyAlignment="1">
      <alignment horizontal="center" vertical="top"/>
    </xf>
    <xf numFmtId="0" fontId="65" fillId="0" borderId="92" xfId="0" applyFont="1" applyFill="1" applyBorder="1" applyAlignment="1">
      <alignment horizontal="center" vertical="top" wrapText="1"/>
    </xf>
    <xf numFmtId="0" fontId="65" fillId="0" borderId="93" xfId="0" applyFont="1" applyFill="1" applyBorder="1" applyAlignment="1">
      <alignment horizontal="center" vertical="top" wrapText="1"/>
    </xf>
    <xf numFmtId="0" fontId="0" fillId="0" borderId="16" xfId="0" applyBorder="1" applyAlignment="1">
      <alignment horizontal="center" vertical="top"/>
    </xf>
    <xf numFmtId="0" fontId="0" fillId="0" borderId="32" xfId="0" applyBorder="1" applyAlignment="1">
      <alignment horizontal="center" vertical="top"/>
    </xf>
    <xf numFmtId="0" fontId="26" fillId="0" borderId="59" xfId="0" applyFont="1" applyBorder="1" applyAlignment="1">
      <alignment horizontal="right" vertical="top"/>
    </xf>
    <xf numFmtId="0" fontId="26" fillId="0" borderId="0" xfId="0" applyFont="1" applyBorder="1" applyAlignment="1">
      <alignment horizontal="right" vertical="top"/>
    </xf>
    <xf numFmtId="0" fontId="26" fillId="0" borderId="81" xfId="0" applyFont="1" applyBorder="1" applyAlignment="1">
      <alignment horizontal="right" vertical="top"/>
    </xf>
    <xf numFmtId="0" fontId="26" fillId="0" borderId="59" xfId="0" applyFont="1" applyBorder="1" applyAlignment="1">
      <alignment horizontal="center" vertical="top"/>
    </xf>
    <xf numFmtId="0" fontId="26" fillId="0" borderId="0" xfId="0" applyFont="1" applyBorder="1" applyAlignment="1">
      <alignment horizontal="center" vertical="top"/>
    </xf>
    <xf numFmtId="0" fontId="65" fillId="0" borderId="78" xfId="0" applyNumberFormat="1" applyFont="1" applyFill="1" applyBorder="1" applyAlignment="1">
      <alignment horizontal="justify" vertical="top" wrapText="1"/>
    </xf>
    <xf numFmtId="0" fontId="65" fillId="39" borderId="30" xfId="0" applyNumberFormat="1" applyFont="1" applyFill="1" applyBorder="1" applyAlignment="1">
      <alignment horizontal="center" vertical="top" wrapText="1"/>
    </xf>
    <xf numFmtId="0" fontId="65" fillId="33" borderId="30" xfId="0" applyNumberFormat="1" applyFont="1" applyFill="1" applyBorder="1" applyAlignment="1">
      <alignment horizontal="center" vertical="top" wrapText="1"/>
    </xf>
    <xf numFmtId="0" fontId="65" fillId="34" borderId="30" xfId="0" applyNumberFormat="1" applyFont="1" applyFill="1" applyBorder="1" applyAlignment="1">
      <alignment horizontal="center" vertical="top" wrapText="1"/>
    </xf>
    <xf numFmtId="0" fontId="65" fillId="36" borderId="30" xfId="0" applyNumberFormat="1" applyFont="1" applyFill="1" applyBorder="1" applyAlignment="1">
      <alignment horizontal="center" vertical="top" wrapText="1"/>
    </xf>
    <xf numFmtId="0" fontId="65" fillId="34" borderId="91" xfId="0" applyNumberFormat="1" applyFont="1" applyFill="1" applyBorder="1" applyAlignment="1">
      <alignment horizontal="center" vertical="top" wrapText="1"/>
    </xf>
    <xf numFmtId="0" fontId="65" fillId="34" borderId="87" xfId="0" applyNumberFormat="1" applyFont="1" applyFill="1" applyBorder="1" applyAlignment="1">
      <alignment horizontal="center" vertical="top" wrapText="1"/>
    </xf>
    <xf numFmtId="0" fontId="65" fillId="0" borderId="30" xfId="0" applyNumberFormat="1" applyFont="1" applyFill="1" applyBorder="1" applyAlignment="1">
      <alignment horizontal="center" vertical="top" wrapText="1"/>
    </xf>
    <xf numFmtId="0" fontId="65" fillId="45" borderId="91" xfId="0" applyNumberFormat="1" applyFont="1" applyFill="1" applyBorder="1" applyAlignment="1">
      <alignment horizontal="center" vertical="top" wrapText="1"/>
    </xf>
    <xf numFmtId="0" fontId="65" fillId="45" borderId="87" xfId="0" applyNumberFormat="1" applyFont="1" applyFill="1" applyBorder="1" applyAlignment="1">
      <alignment horizontal="center" vertical="top" wrapText="1"/>
    </xf>
    <xf numFmtId="0" fontId="30" fillId="0" borderId="1" xfId="6" applyFont="1" applyFill="1" applyBorder="1" applyAlignment="1">
      <alignment horizontal="center" vertical="center"/>
    </xf>
  </cellXfs>
  <cellStyles count="163">
    <cellStyle name="20% - Accent1 2" xfId="15"/>
    <cellStyle name="20% - Accent1 2 2" xfId="16"/>
    <cellStyle name="20% - Accent1 2 2 2" xfId="17"/>
    <cellStyle name="20% - Accent1 2 3" xfId="18"/>
    <cellStyle name="20% - Accent2 2" xfId="19"/>
    <cellStyle name="20% - Accent2 2 2" xfId="20"/>
    <cellStyle name="20% - Accent2 2 2 2" xfId="21"/>
    <cellStyle name="20% - Accent2 2 3" xfId="22"/>
    <cellStyle name="20% - Accent3 2" xfId="23"/>
    <cellStyle name="20% - Accent3 2 2" xfId="24"/>
    <cellStyle name="20% - Accent3 2 2 2" xfId="25"/>
    <cellStyle name="20% - Accent3 2 3" xfId="26"/>
    <cellStyle name="20% - Accent4 2" xfId="27"/>
    <cellStyle name="20% - Accent4 2 2" xfId="28"/>
    <cellStyle name="20% - Accent4 2 2 2" xfId="29"/>
    <cellStyle name="20% - Accent4 2 3" xfId="30"/>
    <cellStyle name="20% - Accent5 2" xfId="31"/>
    <cellStyle name="20% - Accent5 2 2" xfId="32"/>
    <cellStyle name="20% - Accent5 2 2 2" xfId="33"/>
    <cellStyle name="20% - Accent5 2 3" xfId="34"/>
    <cellStyle name="20% - Accent6 2" xfId="35"/>
    <cellStyle name="20% - Accent6 2 2" xfId="36"/>
    <cellStyle name="20% - Accent6 2 2 2" xfId="37"/>
    <cellStyle name="20% - Accent6 2 3" xfId="38"/>
    <cellStyle name="20% - Énfasis1 2" xfId="39"/>
    <cellStyle name="20% - Énfasis1 2 2" xfId="40"/>
    <cellStyle name="20% - Énfasis2 2" xfId="41"/>
    <cellStyle name="20% - Énfasis2 2 2" xfId="42"/>
    <cellStyle name="20% - Énfasis3 2" xfId="43"/>
    <cellStyle name="20% - Énfasis3 2 2" xfId="44"/>
    <cellStyle name="20% - Énfasis4 2" xfId="45"/>
    <cellStyle name="20% - Énfasis4 2 2" xfId="46"/>
    <cellStyle name="20% - Énfasis5 2" xfId="47"/>
    <cellStyle name="20% - Énfasis5 2 2" xfId="48"/>
    <cellStyle name="20% - Énfasis6 2" xfId="49"/>
    <cellStyle name="20% - Énfasis6 2 2" xfId="50"/>
    <cellStyle name="40% - Accent1 2" xfId="51"/>
    <cellStyle name="40% - Accent1 2 2" xfId="52"/>
    <cellStyle name="40% - Accent1 2 2 2" xfId="53"/>
    <cellStyle name="40% - Accent1 2 3" xfId="54"/>
    <cellStyle name="40% - Accent2 2" xfId="55"/>
    <cellStyle name="40% - Accent2 2 2" xfId="56"/>
    <cellStyle name="40% - Accent2 2 2 2" xfId="57"/>
    <cellStyle name="40% - Accent2 2 3" xfId="58"/>
    <cellStyle name="40% - Accent3 2" xfId="59"/>
    <cellStyle name="40% - Accent3 2 2" xfId="60"/>
    <cellStyle name="40% - Accent3 2 2 2" xfId="61"/>
    <cellStyle name="40% - Accent3 2 3" xfId="62"/>
    <cellStyle name="40% - Accent4 2" xfId="63"/>
    <cellStyle name="40% - Accent4 2 2" xfId="64"/>
    <cellStyle name="40% - Accent4 2 2 2" xfId="65"/>
    <cellStyle name="40% - Accent4 2 3" xfId="66"/>
    <cellStyle name="40% - Accent5 2" xfId="67"/>
    <cellStyle name="40% - Accent5 2 2" xfId="68"/>
    <cellStyle name="40% - Accent5 2 2 2" xfId="69"/>
    <cellStyle name="40% - Accent5 2 3" xfId="70"/>
    <cellStyle name="40% - Accent6 2" xfId="71"/>
    <cellStyle name="40% - Accent6 2 2" xfId="72"/>
    <cellStyle name="40% - Accent6 2 2 2" xfId="73"/>
    <cellStyle name="40% - Accent6 2 3" xfId="74"/>
    <cellStyle name="40% - Énfasis1 2" xfId="75"/>
    <cellStyle name="40% - Énfasis1 2 2" xfId="76"/>
    <cellStyle name="40% - Énfasis2 2" xfId="77"/>
    <cellStyle name="40% - Énfasis2 2 2" xfId="78"/>
    <cellStyle name="40% - Énfasis3 2" xfId="79"/>
    <cellStyle name="40% - Énfasis3 2 2" xfId="80"/>
    <cellStyle name="40% - Énfasis4 2" xfId="81"/>
    <cellStyle name="40% - Énfasis4 2 2" xfId="82"/>
    <cellStyle name="40% - Énfasis5 2" xfId="83"/>
    <cellStyle name="40% - Énfasis5 2 2" xfId="84"/>
    <cellStyle name="40% - Énfasis6 2" xfId="85"/>
    <cellStyle name="40% - Énfasis6 2 2" xfId="86"/>
    <cellStyle name="60% - Accent1 2" xfId="87"/>
    <cellStyle name="60% - Accent2 2" xfId="88"/>
    <cellStyle name="60% - Accent3 2" xfId="89"/>
    <cellStyle name="60% - Accent4 2" xfId="90"/>
    <cellStyle name="60% - Accent5 2" xfId="91"/>
    <cellStyle name="60% - Accent6 2" xfId="92"/>
    <cellStyle name="Accent1 2" xfId="93"/>
    <cellStyle name="Accent2 2" xfId="94"/>
    <cellStyle name="Accent3 2" xfId="95"/>
    <cellStyle name="Accent4 2" xfId="96"/>
    <cellStyle name="Accent5 2" xfId="97"/>
    <cellStyle name="Accent6 2" xfId="98"/>
    <cellStyle name="Bad 2" xfId="99"/>
    <cellStyle name="Buena 2" xfId="100"/>
    <cellStyle name="Calculation 2" xfId="101"/>
    <cellStyle name="Celda de comprobación" xfId="159" builtinId="23"/>
    <cellStyle name="Check Cell 2" xfId="102"/>
    <cellStyle name="Currency 2" xfId="1"/>
    <cellStyle name="Currency 2 2" xfId="103"/>
    <cellStyle name="Euro" xfId="104"/>
    <cellStyle name="Explanatory Text 2" xfId="105"/>
    <cellStyle name="Good 2" xfId="106"/>
    <cellStyle name="Good 2 2" xfId="107"/>
    <cellStyle name="Heading 1 2" xfId="108"/>
    <cellStyle name="Heading 2 2" xfId="109"/>
    <cellStyle name="Heading 3 2" xfId="110"/>
    <cellStyle name="Heading 4 2" xfId="111"/>
    <cellStyle name="Input 2" xfId="112"/>
    <cellStyle name="Linked Cell 2" xfId="113"/>
    <cellStyle name="Millares 2" xfId="2"/>
    <cellStyle name="Millares 2 2" xfId="114"/>
    <cellStyle name="Millares 2 3" xfId="139"/>
    <cellStyle name="Millares 3" xfId="3"/>
    <cellStyle name="Millares 3 2" xfId="116"/>
    <cellStyle name="Millares 3 3" xfId="115"/>
    <cellStyle name="Millares 3 4" xfId="140"/>
    <cellStyle name="Millares 4" xfId="132"/>
    <cellStyle name="Millares 5" xfId="130"/>
    <cellStyle name="Millares 5 2" xfId="146"/>
    <cellStyle name="Millares 6" xfId="138"/>
    <cellStyle name="Millares 7" xfId="136"/>
    <cellStyle name="Moneda" xfId="133" builtinId="4"/>
    <cellStyle name="Moneda 10" xfId="158"/>
    <cellStyle name="Moneda 2" xfId="14"/>
    <cellStyle name="Moneda 2 2" xfId="11"/>
    <cellStyle name="Moneda 3" xfId="4"/>
    <cellStyle name="Moneda 3 2" xfId="5"/>
    <cellStyle name="Moneda 4" xfId="117"/>
    <cellStyle name="Moneda 5" xfId="13"/>
    <cellStyle name="Moneda 5 2" xfId="144"/>
    <cellStyle name="Moneda 6" xfId="147"/>
    <cellStyle name="Moneda 7" xfId="150"/>
    <cellStyle name="Moneda 8" xfId="152"/>
    <cellStyle name="Moneda 9" xfId="154"/>
    <cellStyle name="Neutral 2" xfId="118"/>
    <cellStyle name="Normal" xfId="0" builtinId="0"/>
    <cellStyle name="Normal 10" xfId="149"/>
    <cellStyle name="Normal 11" xfId="151"/>
    <cellStyle name="Normal 12" xfId="153"/>
    <cellStyle name="Normal 13" xfId="156"/>
    <cellStyle name="Normal 13 2" xfId="161"/>
    <cellStyle name="Normal 14" xfId="157"/>
    <cellStyle name="Normal 2" xfId="6"/>
    <cellStyle name="Normal 3" xfId="7"/>
    <cellStyle name="Normal 3 2" xfId="120"/>
    <cellStyle name="Normal 3 3" xfId="119"/>
    <cellStyle name="Normal 3 4" xfId="8"/>
    <cellStyle name="Normal 3 4 2" xfId="134"/>
    <cellStyle name="Normal 3 4 2 2" xfId="148"/>
    <cellStyle name="Normal 3 4 3" xfId="142"/>
    <cellStyle name="Normal 3 4 4" xfId="155"/>
    <cellStyle name="Normal 3 4 4 2" xfId="160"/>
    <cellStyle name="Normal 3 4 4 3" xfId="162"/>
    <cellStyle name="Normal 3 5" xfId="141"/>
    <cellStyle name="Normal 4" xfId="9"/>
    <cellStyle name="Normal 4 2" xfId="121"/>
    <cellStyle name="Normal 5" xfId="122"/>
    <cellStyle name="Normal 6" xfId="131"/>
    <cellStyle name="Normal 7" xfId="12"/>
    <cellStyle name="Normal 7 2" xfId="143"/>
    <cellStyle name="Normal 8" xfId="137"/>
    <cellStyle name="Normal 9" xfId="135"/>
    <cellStyle name="Note 2" xfId="123"/>
    <cellStyle name="Output 2" xfId="124"/>
    <cellStyle name="Porcentual 2" xfId="10"/>
    <cellStyle name="Porcentual 3" xfId="125"/>
    <cellStyle name="Porcentual 3 2" xfId="126"/>
    <cellStyle name="Porcentual 4" xfId="145"/>
    <cellStyle name="Title 2" xfId="127"/>
    <cellStyle name="Total 2" xfId="128"/>
    <cellStyle name="Warning Text 2" xfId="129"/>
  </cellStyles>
  <dxfs count="54">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colors>
    <mruColors>
      <color rgb="FFFFFF99"/>
      <color rgb="FF99FFCC"/>
      <color rgb="FFCCCCFF"/>
      <color rgb="FFFF9999"/>
      <color rgb="FF00FFCC"/>
      <color rgb="FF33CCCC"/>
      <color rgb="FFCCFF99"/>
      <color rgb="FFD8E250"/>
      <color rgb="FF99FF33"/>
      <color rgb="FFFFBDB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ivotCacheDefinition" Target="pivotCache/pivotCacheDefinition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143574</xdr:colOff>
      <xdr:row>2</xdr:row>
      <xdr:rowOff>129868</xdr:rowOff>
    </xdr:from>
    <xdr:to>
      <xdr:col>8</xdr:col>
      <xdr:colOff>1013114</xdr:colOff>
      <xdr:row>5</xdr:row>
      <xdr:rowOff>148936</xdr:rowOff>
    </xdr:to>
    <xdr:sp macro="" textlink="">
      <xdr:nvSpPr>
        <xdr:cNvPr id="2" name="Rectangle 1"/>
        <xdr:cNvSpPr>
          <a:spLocks noChangeArrowheads="1"/>
        </xdr:cNvSpPr>
      </xdr:nvSpPr>
      <xdr:spPr bwMode="auto">
        <a:xfrm>
          <a:off x="2601024" y="45371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0</xdr:col>
      <xdr:colOff>57150</xdr:colOff>
      <xdr:row>1</xdr:row>
      <xdr:rowOff>28575</xdr:rowOff>
    </xdr:from>
    <xdr:to>
      <xdr:col>3</xdr:col>
      <xdr:colOff>38100</xdr:colOff>
      <xdr:row>6</xdr:row>
      <xdr:rowOff>33338</xdr:rowOff>
    </xdr:to>
    <xdr:pic>
      <xdr:nvPicPr>
        <xdr:cNvPr id="57540" name="9 Image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304800" y="190500"/>
          <a:ext cx="723900" cy="81438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21</xdr:col>
      <xdr:colOff>638175</xdr:colOff>
      <xdr:row>0</xdr:row>
      <xdr:rowOff>152400</xdr:rowOff>
    </xdr:from>
    <xdr:to>
      <xdr:col>22</xdr:col>
      <xdr:colOff>666750</xdr:colOff>
      <xdr:row>5</xdr:row>
      <xdr:rowOff>85725</xdr:rowOff>
    </xdr:to>
    <xdr:pic>
      <xdr:nvPicPr>
        <xdr:cNvPr id="57541" name="Picture -511"/>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6021050" y="152400"/>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143574</xdr:colOff>
      <xdr:row>2</xdr:row>
      <xdr:rowOff>129868</xdr:rowOff>
    </xdr:from>
    <xdr:to>
      <xdr:col>9</xdr:col>
      <xdr:colOff>1260764</xdr:colOff>
      <xdr:row>5</xdr:row>
      <xdr:rowOff>148936</xdr:rowOff>
    </xdr:to>
    <xdr:sp macro="" textlink="">
      <xdr:nvSpPr>
        <xdr:cNvPr id="2" name="Rectangle 1"/>
        <xdr:cNvSpPr>
          <a:spLocks noChangeArrowheads="1"/>
        </xdr:cNvSpPr>
      </xdr:nvSpPr>
      <xdr:spPr bwMode="auto">
        <a:xfrm>
          <a:off x="1134174" y="45371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0</xdr:col>
      <xdr:colOff>0</xdr:colOff>
      <xdr:row>1</xdr:row>
      <xdr:rowOff>38100</xdr:rowOff>
    </xdr:from>
    <xdr:to>
      <xdr:col>2</xdr:col>
      <xdr:colOff>228600</xdr:colOff>
      <xdr:row>6</xdr:row>
      <xdr:rowOff>42863</xdr:rowOff>
    </xdr:to>
    <xdr:pic>
      <xdr:nvPicPr>
        <xdr:cNvPr id="5" name="9 Image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47650" y="200025"/>
          <a:ext cx="723900" cy="81438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21</xdr:col>
      <xdr:colOff>581025</xdr:colOff>
      <xdr:row>1</xdr:row>
      <xdr:rowOff>0</xdr:rowOff>
    </xdr:from>
    <xdr:to>
      <xdr:col>22</xdr:col>
      <xdr:colOff>609600</xdr:colOff>
      <xdr:row>5</xdr:row>
      <xdr:rowOff>95250</xdr:rowOff>
    </xdr:to>
    <xdr:pic>
      <xdr:nvPicPr>
        <xdr:cNvPr id="6" name="Picture -511"/>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5963900" y="161925"/>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210249</xdr:colOff>
      <xdr:row>2</xdr:row>
      <xdr:rowOff>110818</xdr:rowOff>
    </xdr:from>
    <xdr:to>
      <xdr:col>9</xdr:col>
      <xdr:colOff>1327439</xdr:colOff>
      <xdr:row>5</xdr:row>
      <xdr:rowOff>129886</xdr:rowOff>
    </xdr:to>
    <xdr:sp macro="" textlink="">
      <xdr:nvSpPr>
        <xdr:cNvPr id="3" name="Rectangle 1"/>
        <xdr:cNvSpPr>
          <a:spLocks noChangeArrowheads="1"/>
        </xdr:cNvSpPr>
      </xdr:nvSpPr>
      <xdr:spPr bwMode="auto">
        <a:xfrm>
          <a:off x="953199" y="43466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0</xdr:col>
      <xdr:colOff>0</xdr:colOff>
      <xdr:row>1</xdr:row>
      <xdr:rowOff>38100</xdr:rowOff>
    </xdr:from>
    <xdr:to>
      <xdr:col>2</xdr:col>
      <xdr:colOff>228600</xdr:colOff>
      <xdr:row>6</xdr:row>
      <xdr:rowOff>42863</xdr:rowOff>
    </xdr:to>
    <xdr:pic>
      <xdr:nvPicPr>
        <xdr:cNvPr id="5" name="9 Image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47650" y="200025"/>
          <a:ext cx="723900" cy="81438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22</xdr:col>
      <xdr:colOff>133350</xdr:colOff>
      <xdr:row>1</xdr:row>
      <xdr:rowOff>0</xdr:rowOff>
    </xdr:from>
    <xdr:to>
      <xdr:col>23</xdr:col>
      <xdr:colOff>161925</xdr:colOff>
      <xdr:row>5</xdr:row>
      <xdr:rowOff>95250</xdr:rowOff>
    </xdr:to>
    <xdr:pic>
      <xdr:nvPicPr>
        <xdr:cNvPr id="6" name="Picture -511"/>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5963900" y="161925"/>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200724</xdr:colOff>
      <xdr:row>2</xdr:row>
      <xdr:rowOff>110818</xdr:rowOff>
    </xdr:from>
    <xdr:to>
      <xdr:col>9</xdr:col>
      <xdr:colOff>1317914</xdr:colOff>
      <xdr:row>5</xdr:row>
      <xdr:rowOff>129886</xdr:rowOff>
    </xdr:to>
    <xdr:sp macro="" textlink="">
      <xdr:nvSpPr>
        <xdr:cNvPr id="3" name="Rectangle 1"/>
        <xdr:cNvSpPr>
          <a:spLocks noChangeArrowheads="1"/>
        </xdr:cNvSpPr>
      </xdr:nvSpPr>
      <xdr:spPr bwMode="auto">
        <a:xfrm>
          <a:off x="943674" y="43466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0</xdr:col>
      <xdr:colOff>19050</xdr:colOff>
      <xdr:row>1</xdr:row>
      <xdr:rowOff>38100</xdr:rowOff>
    </xdr:from>
    <xdr:to>
      <xdr:col>3</xdr:col>
      <xdr:colOff>0</xdr:colOff>
      <xdr:row>6</xdr:row>
      <xdr:rowOff>42863</xdr:rowOff>
    </xdr:to>
    <xdr:pic>
      <xdr:nvPicPr>
        <xdr:cNvPr id="5" name="9 Image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66700" y="200025"/>
          <a:ext cx="723900" cy="81438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21</xdr:col>
      <xdr:colOff>600075</xdr:colOff>
      <xdr:row>1</xdr:row>
      <xdr:rowOff>0</xdr:rowOff>
    </xdr:from>
    <xdr:to>
      <xdr:col>22</xdr:col>
      <xdr:colOff>628650</xdr:colOff>
      <xdr:row>5</xdr:row>
      <xdr:rowOff>95250</xdr:rowOff>
    </xdr:to>
    <xdr:pic>
      <xdr:nvPicPr>
        <xdr:cNvPr id="6" name="Picture -511"/>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5716250" y="161925"/>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4</xdr:col>
      <xdr:colOff>200724</xdr:colOff>
      <xdr:row>2</xdr:row>
      <xdr:rowOff>110818</xdr:rowOff>
    </xdr:from>
    <xdr:to>
      <xdr:col>10</xdr:col>
      <xdr:colOff>3464</xdr:colOff>
      <xdr:row>5</xdr:row>
      <xdr:rowOff>129886</xdr:rowOff>
    </xdr:to>
    <xdr:sp macro="" textlink="">
      <xdr:nvSpPr>
        <xdr:cNvPr id="5" name="Rectangle 1"/>
        <xdr:cNvSpPr>
          <a:spLocks noChangeArrowheads="1"/>
        </xdr:cNvSpPr>
      </xdr:nvSpPr>
      <xdr:spPr bwMode="auto">
        <a:xfrm>
          <a:off x="943674" y="434668"/>
          <a:ext cx="405089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0</xdr:col>
      <xdr:colOff>0</xdr:colOff>
      <xdr:row>1</xdr:row>
      <xdr:rowOff>38100</xdr:rowOff>
    </xdr:from>
    <xdr:to>
      <xdr:col>2</xdr:col>
      <xdr:colOff>228600</xdr:colOff>
      <xdr:row>6</xdr:row>
      <xdr:rowOff>42863</xdr:rowOff>
    </xdr:to>
    <xdr:pic>
      <xdr:nvPicPr>
        <xdr:cNvPr id="7" name="9 Image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47650" y="200025"/>
          <a:ext cx="723900" cy="81438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21</xdr:col>
      <xdr:colOff>647700</xdr:colOff>
      <xdr:row>1</xdr:row>
      <xdr:rowOff>0</xdr:rowOff>
    </xdr:from>
    <xdr:to>
      <xdr:col>22</xdr:col>
      <xdr:colOff>676275</xdr:colOff>
      <xdr:row>5</xdr:row>
      <xdr:rowOff>95250</xdr:rowOff>
    </xdr:to>
    <xdr:pic>
      <xdr:nvPicPr>
        <xdr:cNvPr id="8" name="Picture -511"/>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7773650" y="161925"/>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257874</xdr:colOff>
      <xdr:row>3</xdr:row>
      <xdr:rowOff>15568</xdr:rowOff>
    </xdr:from>
    <xdr:to>
      <xdr:col>12</xdr:col>
      <xdr:colOff>1613189</xdr:colOff>
      <xdr:row>6</xdr:row>
      <xdr:rowOff>34636</xdr:rowOff>
    </xdr:to>
    <xdr:sp macro="" textlink="">
      <xdr:nvSpPr>
        <xdr:cNvPr id="2" name="Rectangle 1"/>
        <xdr:cNvSpPr>
          <a:spLocks noChangeArrowheads="1"/>
        </xdr:cNvSpPr>
      </xdr:nvSpPr>
      <xdr:spPr bwMode="auto">
        <a:xfrm>
          <a:off x="5058474" y="501343"/>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4</xdr:col>
      <xdr:colOff>66675</xdr:colOff>
      <xdr:row>1</xdr:row>
      <xdr:rowOff>85725</xdr:rowOff>
    </xdr:from>
    <xdr:to>
      <xdr:col>7</xdr:col>
      <xdr:colOff>85725</xdr:colOff>
      <xdr:row>6</xdr:row>
      <xdr:rowOff>133350</xdr:rowOff>
    </xdr:to>
    <xdr:pic>
      <xdr:nvPicPr>
        <xdr:cNvPr id="3" name="9 Image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4238625" y="247650"/>
          <a:ext cx="762000" cy="8572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25</xdr:col>
      <xdr:colOff>0</xdr:colOff>
      <xdr:row>1</xdr:row>
      <xdr:rowOff>85725</xdr:rowOff>
    </xdr:from>
    <xdr:to>
      <xdr:col>26</xdr:col>
      <xdr:colOff>28575</xdr:colOff>
      <xdr:row>6</xdr:row>
      <xdr:rowOff>19050</xdr:rowOff>
    </xdr:to>
    <xdr:pic>
      <xdr:nvPicPr>
        <xdr:cNvPr id="4" name="Picture -511"/>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7897475" y="247650"/>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25</xdr:col>
      <xdr:colOff>0</xdr:colOff>
      <xdr:row>1</xdr:row>
      <xdr:rowOff>85725</xdr:rowOff>
    </xdr:from>
    <xdr:to>
      <xdr:col>26</xdr:col>
      <xdr:colOff>28575</xdr:colOff>
      <xdr:row>6</xdr:row>
      <xdr:rowOff>19050</xdr:rowOff>
    </xdr:to>
    <xdr:pic>
      <xdr:nvPicPr>
        <xdr:cNvPr id="68759" name="Picture -51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3649325" y="247650"/>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9</xdr:col>
      <xdr:colOff>191199</xdr:colOff>
      <xdr:row>2</xdr:row>
      <xdr:rowOff>91768</xdr:rowOff>
    </xdr:from>
    <xdr:to>
      <xdr:col>12</xdr:col>
      <xdr:colOff>1556039</xdr:colOff>
      <xdr:row>5</xdr:row>
      <xdr:rowOff>110836</xdr:rowOff>
    </xdr:to>
    <xdr:sp macro="" textlink="">
      <xdr:nvSpPr>
        <xdr:cNvPr id="3" name="Rectangle 1"/>
        <xdr:cNvSpPr>
          <a:spLocks noChangeArrowheads="1"/>
        </xdr:cNvSpPr>
      </xdr:nvSpPr>
      <xdr:spPr bwMode="auto">
        <a:xfrm>
          <a:off x="876999" y="41561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4</xdr:col>
      <xdr:colOff>0</xdr:colOff>
      <xdr:row>1</xdr:row>
      <xdr:rowOff>0</xdr:rowOff>
    </xdr:from>
    <xdr:to>
      <xdr:col>6</xdr:col>
      <xdr:colOff>104775</xdr:colOff>
      <xdr:row>6</xdr:row>
      <xdr:rowOff>47625</xdr:rowOff>
    </xdr:to>
    <xdr:pic>
      <xdr:nvPicPr>
        <xdr:cNvPr id="68761" name="9 Imagen"/>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57150" y="161925"/>
          <a:ext cx="762000" cy="8572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25</xdr:col>
      <xdr:colOff>0</xdr:colOff>
      <xdr:row>1</xdr:row>
      <xdr:rowOff>85725</xdr:rowOff>
    </xdr:from>
    <xdr:to>
      <xdr:col>26</xdr:col>
      <xdr:colOff>28575</xdr:colOff>
      <xdr:row>6</xdr:row>
      <xdr:rowOff>19050</xdr:rowOff>
    </xdr:to>
    <xdr:pic>
      <xdr:nvPicPr>
        <xdr:cNvPr id="2" name="Picture -51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6078200" y="247650"/>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9</xdr:col>
      <xdr:colOff>191199</xdr:colOff>
      <xdr:row>2</xdr:row>
      <xdr:rowOff>91768</xdr:rowOff>
    </xdr:from>
    <xdr:to>
      <xdr:col>12</xdr:col>
      <xdr:colOff>1556039</xdr:colOff>
      <xdr:row>5</xdr:row>
      <xdr:rowOff>110836</xdr:rowOff>
    </xdr:to>
    <xdr:sp macro="" textlink="">
      <xdr:nvSpPr>
        <xdr:cNvPr id="3" name="Rectangle 1"/>
        <xdr:cNvSpPr>
          <a:spLocks noChangeArrowheads="1"/>
        </xdr:cNvSpPr>
      </xdr:nvSpPr>
      <xdr:spPr bwMode="auto">
        <a:xfrm>
          <a:off x="3305874" y="41561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4</xdr:col>
      <xdr:colOff>0</xdr:colOff>
      <xdr:row>1</xdr:row>
      <xdr:rowOff>0</xdr:rowOff>
    </xdr:from>
    <xdr:to>
      <xdr:col>6</xdr:col>
      <xdr:colOff>104775</xdr:colOff>
      <xdr:row>6</xdr:row>
      <xdr:rowOff>47625</xdr:rowOff>
    </xdr:to>
    <xdr:pic>
      <xdr:nvPicPr>
        <xdr:cNvPr id="4" name="9 Imagen"/>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714500" y="161925"/>
          <a:ext cx="762000" cy="8572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25</xdr:col>
      <xdr:colOff>0</xdr:colOff>
      <xdr:row>1</xdr:row>
      <xdr:rowOff>85725</xdr:rowOff>
    </xdr:from>
    <xdr:to>
      <xdr:col>26</xdr:col>
      <xdr:colOff>28575</xdr:colOff>
      <xdr:row>6</xdr:row>
      <xdr:rowOff>19050</xdr:rowOff>
    </xdr:to>
    <xdr:pic>
      <xdr:nvPicPr>
        <xdr:cNvPr id="2" name="Picture -51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6078200" y="247650"/>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9</xdr:col>
      <xdr:colOff>191199</xdr:colOff>
      <xdr:row>2</xdr:row>
      <xdr:rowOff>91768</xdr:rowOff>
    </xdr:from>
    <xdr:to>
      <xdr:col>12</xdr:col>
      <xdr:colOff>1556039</xdr:colOff>
      <xdr:row>5</xdr:row>
      <xdr:rowOff>110836</xdr:rowOff>
    </xdr:to>
    <xdr:sp macro="" textlink="">
      <xdr:nvSpPr>
        <xdr:cNvPr id="3" name="Rectangle 1"/>
        <xdr:cNvSpPr>
          <a:spLocks noChangeArrowheads="1"/>
        </xdr:cNvSpPr>
      </xdr:nvSpPr>
      <xdr:spPr bwMode="auto">
        <a:xfrm>
          <a:off x="3305874" y="41561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4</xdr:col>
      <xdr:colOff>0</xdr:colOff>
      <xdr:row>1</xdr:row>
      <xdr:rowOff>0</xdr:rowOff>
    </xdr:from>
    <xdr:to>
      <xdr:col>6</xdr:col>
      <xdr:colOff>104775</xdr:colOff>
      <xdr:row>6</xdr:row>
      <xdr:rowOff>47625</xdr:rowOff>
    </xdr:to>
    <xdr:pic>
      <xdr:nvPicPr>
        <xdr:cNvPr id="4" name="9 Imagen"/>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714500" y="161925"/>
          <a:ext cx="762000" cy="8572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25</xdr:col>
      <xdr:colOff>0</xdr:colOff>
      <xdr:row>1</xdr:row>
      <xdr:rowOff>85725</xdr:rowOff>
    </xdr:from>
    <xdr:to>
      <xdr:col>26</xdr:col>
      <xdr:colOff>28575</xdr:colOff>
      <xdr:row>6</xdr:row>
      <xdr:rowOff>19050</xdr:rowOff>
    </xdr:to>
    <xdr:pic>
      <xdr:nvPicPr>
        <xdr:cNvPr id="2" name="Picture -51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6078200" y="247650"/>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9</xdr:col>
      <xdr:colOff>191199</xdr:colOff>
      <xdr:row>2</xdr:row>
      <xdr:rowOff>91768</xdr:rowOff>
    </xdr:from>
    <xdr:to>
      <xdr:col>12</xdr:col>
      <xdr:colOff>1556039</xdr:colOff>
      <xdr:row>5</xdr:row>
      <xdr:rowOff>110836</xdr:rowOff>
    </xdr:to>
    <xdr:sp macro="" textlink="">
      <xdr:nvSpPr>
        <xdr:cNvPr id="3" name="Rectangle 1"/>
        <xdr:cNvSpPr>
          <a:spLocks noChangeArrowheads="1"/>
        </xdr:cNvSpPr>
      </xdr:nvSpPr>
      <xdr:spPr bwMode="auto">
        <a:xfrm>
          <a:off x="3305874" y="41561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4</xdr:col>
      <xdr:colOff>0</xdr:colOff>
      <xdr:row>1</xdr:row>
      <xdr:rowOff>0</xdr:rowOff>
    </xdr:from>
    <xdr:to>
      <xdr:col>6</xdr:col>
      <xdr:colOff>104775</xdr:colOff>
      <xdr:row>6</xdr:row>
      <xdr:rowOff>47625</xdr:rowOff>
    </xdr:to>
    <xdr:pic>
      <xdr:nvPicPr>
        <xdr:cNvPr id="4" name="9 Imagen"/>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714500" y="161925"/>
          <a:ext cx="762000" cy="8572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153099</xdr:colOff>
      <xdr:row>2</xdr:row>
      <xdr:rowOff>129868</xdr:rowOff>
    </xdr:from>
    <xdr:to>
      <xdr:col>9</xdr:col>
      <xdr:colOff>1270289</xdr:colOff>
      <xdr:row>5</xdr:row>
      <xdr:rowOff>148936</xdr:rowOff>
    </xdr:to>
    <xdr:sp macro="" textlink="">
      <xdr:nvSpPr>
        <xdr:cNvPr id="2" name="Rectangle 1"/>
        <xdr:cNvSpPr>
          <a:spLocks noChangeArrowheads="1"/>
        </xdr:cNvSpPr>
      </xdr:nvSpPr>
      <xdr:spPr bwMode="auto">
        <a:xfrm>
          <a:off x="896049" y="45371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0</xdr:col>
      <xdr:colOff>0</xdr:colOff>
      <xdr:row>1</xdr:row>
      <xdr:rowOff>38100</xdr:rowOff>
    </xdr:from>
    <xdr:to>
      <xdr:col>2</xdr:col>
      <xdr:colOff>228600</xdr:colOff>
      <xdr:row>6</xdr:row>
      <xdr:rowOff>42863</xdr:rowOff>
    </xdr:to>
    <xdr:pic>
      <xdr:nvPicPr>
        <xdr:cNvPr id="5" name="9 Image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47650" y="200025"/>
          <a:ext cx="723900" cy="81438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21</xdr:col>
      <xdr:colOff>581025</xdr:colOff>
      <xdr:row>1</xdr:row>
      <xdr:rowOff>0</xdr:rowOff>
    </xdr:from>
    <xdr:to>
      <xdr:col>22</xdr:col>
      <xdr:colOff>609600</xdr:colOff>
      <xdr:row>5</xdr:row>
      <xdr:rowOff>95250</xdr:rowOff>
    </xdr:to>
    <xdr:pic>
      <xdr:nvPicPr>
        <xdr:cNvPr id="6" name="Picture -511"/>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5963900" y="161925"/>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172149</xdr:colOff>
      <xdr:row>2</xdr:row>
      <xdr:rowOff>129868</xdr:rowOff>
    </xdr:from>
    <xdr:to>
      <xdr:col>9</xdr:col>
      <xdr:colOff>1289339</xdr:colOff>
      <xdr:row>5</xdr:row>
      <xdr:rowOff>148936</xdr:rowOff>
    </xdr:to>
    <xdr:sp macro="" textlink="">
      <xdr:nvSpPr>
        <xdr:cNvPr id="2" name="Rectangle 1"/>
        <xdr:cNvSpPr>
          <a:spLocks noChangeArrowheads="1"/>
        </xdr:cNvSpPr>
      </xdr:nvSpPr>
      <xdr:spPr bwMode="auto">
        <a:xfrm>
          <a:off x="915099" y="45371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0</xdr:col>
      <xdr:colOff>0</xdr:colOff>
      <xdr:row>1</xdr:row>
      <xdr:rowOff>38100</xdr:rowOff>
    </xdr:from>
    <xdr:to>
      <xdr:col>2</xdr:col>
      <xdr:colOff>228600</xdr:colOff>
      <xdr:row>6</xdr:row>
      <xdr:rowOff>42863</xdr:rowOff>
    </xdr:to>
    <xdr:pic>
      <xdr:nvPicPr>
        <xdr:cNvPr id="5" name="9 Image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47650" y="200025"/>
          <a:ext cx="723900" cy="81438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21</xdr:col>
      <xdr:colOff>581025</xdr:colOff>
      <xdr:row>1</xdr:row>
      <xdr:rowOff>0</xdr:rowOff>
    </xdr:from>
    <xdr:to>
      <xdr:col>22</xdr:col>
      <xdr:colOff>609600</xdr:colOff>
      <xdr:row>5</xdr:row>
      <xdr:rowOff>95250</xdr:rowOff>
    </xdr:to>
    <xdr:pic>
      <xdr:nvPicPr>
        <xdr:cNvPr id="6" name="Picture -511"/>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5963900" y="161925"/>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162624</xdr:colOff>
      <xdr:row>2</xdr:row>
      <xdr:rowOff>129868</xdr:rowOff>
    </xdr:from>
    <xdr:to>
      <xdr:col>9</xdr:col>
      <xdr:colOff>1279814</xdr:colOff>
      <xdr:row>5</xdr:row>
      <xdr:rowOff>148936</xdr:rowOff>
    </xdr:to>
    <xdr:sp macro="" textlink="">
      <xdr:nvSpPr>
        <xdr:cNvPr id="2" name="Rectangle 1"/>
        <xdr:cNvSpPr>
          <a:spLocks noChangeArrowheads="1"/>
        </xdr:cNvSpPr>
      </xdr:nvSpPr>
      <xdr:spPr bwMode="auto">
        <a:xfrm>
          <a:off x="905574" y="453718"/>
          <a:ext cx="2241140" cy="504843"/>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s-MX" sz="800" b="1" i="0" u="none" strike="noStrike" baseline="0">
              <a:solidFill>
                <a:srgbClr val="333399"/>
              </a:solidFill>
              <a:latin typeface="Arial"/>
              <a:cs typeface="Arial"/>
            </a:rPr>
            <a:t>H. Ayuntamiento Constitucional</a:t>
          </a:r>
        </a:p>
        <a:p>
          <a:pPr algn="l" rtl="0">
            <a:defRPr sz="1000"/>
          </a:pPr>
          <a:r>
            <a:rPr lang="es-MX" sz="800" b="1" i="0" u="none" strike="noStrike" baseline="0">
              <a:solidFill>
                <a:srgbClr val="333399"/>
              </a:solidFill>
              <a:latin typeface="Arial"/>
              <a:cs typeface="Arial"/>
            </a:rPr>
            <a:t>de Tlalnepantla de Baz</a:t>
          </a:r>
        </a:p>
        <a:p>
          <a:pPr algn="l" rtl="0">
            <a:lnSpc>
              <a:spcPts val="800"/>
            </a:lnSpc>
            <a:defRPr sz="1000"/>
          </a:pPr>
          <a:r>
            <a:rPr lang="es-MX" sz="800" b="1" i="0" u="none" strike="noStrike" baseline="0">
              <a:solidFill>
                <a:srgbClr val="333399"/>
              </a:solidFill>
              <a:latin typeface="Arial"/>
              <a:cs typeface="Arial"/>
            </a:rPr>
            <a:t>2013 - 2015</a:t>
          </a:r>
          <a:endParaRPr lang="es-MX" sz="800" b="1" i="0" u="none" strike="noStrike" baseline="0">
            <a:solidFill>
              <a:srgbClr val="333399"/>
            </a:solidFill>
            <a:latin typeface="Times New Roman"/>
            <a:cs typeface="Times New Roman"/>
          </a:endParaRPr>
        </a:p>
      </xdr:txBody>
    </xdr:sp>
    <xdr:clientData/>
  </xdr:twoCellAnchor>
  <xdr:twoCellAnchor editAs="oneCell">
    <xdr:from>
      <xdr:col>0</xdr:col>
      <xdr:colOff>0</xdr:colOff>
      <xdr:row>1</xdr:row>
      <xdr:rowOff>38100</xdr:rowOff>
    </xdr:from>
    <xdr:to>
      <xdr:col>2</xdr:col>
      <xdr:colOff>228600</xdr:colOff>
      <xdr:row>6</xdr:row>
      <xdr:rowOff>42863</xdr:rowOff>
    </xdr:to>
    <xdr:pic>
      <xdr:nvPicPr>
        <xdr:cNvPr id="5" name="9 Imagen"/>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47650" y="200025"/>
          <a:ext cx="723900" cy="81438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21</xdr:col>
      <xdr:colOff>581025</xdr:colOff>
      <xdr:row>1</xdr:row>
      <xdr:rowOff>0</xdr:rowOff>
    </xdr:from>
    <xdr:to>
      <xdr:col>22</xdr:col>
      <xdr:colOff>609600</xdr:colOff>
      <xdr:row>5</xdr:row>
      <xdr:rowOff>95250</xdr:rowOff>
    </xdr:to>
    <xdr:pic>
      <xdr:nvPicPr>
        <xdr:cNvPr id="6" name="Picture -511"/>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15963900" y="161925"/>
          <a:ext cx="742950" cy="7429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document\erick_padilla\POA%202015\05dic2014\POA2015_05_DIC2014_REVISADO_DGO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romeo\POA%202015%20ESTRUCTURA%20PROGRAMATICA%20LALO\Papeles%20de%20Trabajo%202DICIEMBRE2014%20ROMEO%20LAL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Users\J_Garcia\Desktop\TRABAJOS%20CON%20ERICK\POA's%202014\06%20POA%205%20JUNIO%20ERICK%20AMPARO%20ROMEO\05%20POA%202014%2005%20JUN%201ra%20MODIFICACI&#211;N%20AMPARO%20ROMEO%20ERICK.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ratula 25-11-14(FINAL)"/>
      <sheetName val="A-1 FAIS"/>
      <sheetName val="A-2 FISMAA"/>
      <sheetName val="A-3-FOPEDEM"/>
      <sheetName val="4-FID"/>
      <sheetName val="5-FEFOM"/>
      <sheetName val="6-PASO_TOLTECAS"/>
      <sheetName val="7-PASEP_SORJUANA"/>
      <sheetName val="8-MATPR_MAT"/>
      <sheetName val="9-PUENVEHICU"/>
      <sheetName val="10-PRYTEC_SUP"/>
      <sheetName val="11-OBRS_PROC"/>
      <sheetName val="RESUMEN GENERAL"/>
      <sheetName val="Entidades Romeo"/>
      <sheetName val="Hoja4"/>
      <sheetName val="Hoja2"/>
      <sheetName val="Hoja1"/>
      <sheetName val="Hoja5"/>
      <sheetName val="Hoja3"/>
    </sheetNames>
    <sheetDataSet>
      <sheetData sheetId="0"/>
      <sheetData sheetId="1"/>
      <sheetData sheetId="2"/>
      <sheetData sheetId="3"/>
      <sheetData sheetId="4"/>
      <sheetData sheetId="5"/>
      <sheetData sheetId="6"/>
      <sheetData sheetId="7"/>
      <sheetData sheetId="8"/>
      <sheetData sheetId="9"/>
      <sheetData sheetId="10"/>
      <sheetData sheetId="11">
        <row r="16">
          <cell r="A16" t="str">
            <v>Anexos</v>
          </cell>
        </row>
      </sheetData>
      <sheetData sheetId="12"/>
      <sheetData sheetId="13"/>
      <sheetData sheetId="14"/>
      <sheetData sheetId="15"/>
      <sheetData sheetId="16">
        <row r="18">
          <cell r="B18" t="str">
            <v>Anexos</v>
          </cell>
        </row>
        <row r="19">
          <cell r="M19">
            <v>0</v>
          </cell>
        </row>
        <row r="20">
          <cell r="M20" t="str">
            <v>A-1</v>
          </cell>
        </row>
        <row r="21">
          <cell r="M21" t="str">
            <v>A-2a</v>
          </cell>
        </row>
        <row r="22">
          <cell r="M22" t="str">
            <v>A-2b</v>
          </cell>
        </row>
        <row r="23">
          <cell r="M23" t="str">
            <v>A-2c</v>
          </cell>
        </row>
        <row r="24">
          <cell r="M24" t="str">
            <v>A-2d</v>
          </cell>
        </row>
        <row r="25">
          <cell r="M25" t="str">
            <v>A-3</v>
          </cell>
        </row>
        <row r="26">
          <cell r="M26" t="str">
            <v>A-4</v>
          </cell>
        </row>
        <row r="27">
          <cell r="M27" t="str">
            <v>A-5</v>
          </cell>
        </row>
        <row r="28">
          <cell r="M28" t="str">
            <v>A-6</v>
          </cell>
        </row>
        <row r="29">
          <cell r="M29" t="str">
            <v>A-7</v>
          </cell>
        </row>
        <row r="30">
          <cell r="M30" t="str">
            <v>A-9</v>
          </cell>
        </row>
        <row r="31">
          <cell r="M31" t="str">
            <v>A-8</v>
          </cell>
        </row>
        <row r="32">
          <cell r="M32" t="str">
            <v>A-11a</v>
          </cell>
        </row>
        <row r="33">
          <cell r="M33" t="str">
            <v>A-11b</v>
          </cell>
        </row>
        <row r="34">
          <cell r="M34" t="str">
            <v>A-11c</v>
          </cell>
        </row>
        <row r="35">
          <cell r="M35" t="str">
            <v>A-11d</v>
          </cell>
        </row>
        <row r="36">
          <cell r="M36" t="str">
            <v>A-9.1</v>
          </cell>
        </row>
        <row r="37">
          <cell r="M37" t="str">
            <v>A-11.5g</v>
          </cell>
        </row>
        <row r="38">
          <cell r="M38" t="str">
            <v>A-11.5h</v>
          </cell>
        </row>
        <row r="39">
          <cell r="M39" t="str">
            <v>A-11e</v>
          </cell>
        </row>
        <row r="40">
          <cell r="M40" t="str">
            <v>A-11f</v>
          </cell>
        </row>
        <row r="41">
          <cell r="M41" t="str">
            <v>A-11g</v>
          </cell>
        </row>
        <row r="42">
          <cell r="M42" t="str">
            <v>A-11.1h</v>
          </cell>
        </row>
        <row r="43">
          <cell r="M43" t="str">
            <v>A-11h</v>
          </cell>
        </row>
        <row r="44">
          <cell r="M44" t="str">
            <v>A-11.1g</v>
          </cell>
        </row>
        <row r="45">
          <cell r="M45" t="str">
            <v>A-10</v>
          </cell>
        </row>
        <row r="46">
          <cell r="M46" t="str">
            <v>A-5.1</v>
          </cell>
        </row>
        <row r="47">
          <cell r="M47" t="str">
            <v>A-11.2g</v>
          </cell>
        </row>
        <row r="48">
          <cell r="M48" t="str">
            <v>A-11.2h</v>
          </cell>
        </row>
        <row r="49">
          <cell r="M49" t="str">
            <v>A-11.3h</v>
          </cell>
        </row>
        <row r="50">
          <cell r="M50" t="str">
            <v>A-11.3g</v>
          </cell>
        </row>
        <row r="51">
          <cell r="M51" t="str">
            <v>A-11.4h</v>
          </cell>
        </row>
        <row r="52">
          <cell r="M52" t="str">
            <v>A-11.4g</v>
          </cell>
        </row>
      </sheetData>
      <sheetData sheetId="17"/>
      <sheetData sheetId="1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apitulos"/>
      <sheetName val="Caratula 25-11-14(FINAL)"/>
      <sheetName val="1-FAIS"/>
      <sheetName val="Entidades Romeo"/>
      <sheetName val="2-FISMAA"/>
      <sheetName val="3-FOPEDEM"/>
      <sheetName val="4-FID"/>
      <sheetName val="5-FEFOM"/>
      <sheetName val="6-PASO_TOLTECAS"/>
      <sheetName val="7-PASEP_SORJUANA"/>
      <sheetName val="8-MATPR_MAT"/>
      <sheetName val="9-PUENVEHICU"/>
      <sheetName val="10-PRYTEC_SUP"/>
      <sheetName val="11-OBRS_PROC"/>
    </sheetNames>
    <sheetDataSet>
      <sheetData sheetId="0"/>
      <sheetData sheetId="1"/>
      <sheetData sheetId="2"/>
      <sheetData sheetId="3"/>
      <sheetData sheetId="4">
        <row r="12">
          <cell r="E12">
            <v>401330.3</v>
          </cell>
        </row>
        <row r="13">
          <cell r="E13">
            <v>232891.94</v>
          </cell>
        </row>
        <row r="14">
          <cell r="E14">
            <v>204993.43</v>
          </cell>
        </row>
        <row r="15">
          <cell r="E15">
            <v>194054.74</v>
          </cell>
        </row>
        <row r="16">
          <cell r="E16">
            <v>189091.43</v>
          </cell>
        </row>
        <row r="17">
          <cell r="E17">
            <v>183850.55</v>
          </cell>
        </row>
        <row r="18">
          <cell r="E18">
            <v>600000</v>
          </cell>
        </row>
        <row r="19">
          <cell r="E19">
            <v>550000</v>
          </cell>
        </row>
        <row r="20">
          <cell r="E20">
            <v>750000</v>
          </cell>
        </row>
        <row r="21">
          <cell r="E21">
            <v>55000</v>
          </cell>
        </row>
        <row r="22">
          <cell r="E22">
            <v>55000</v>
          </cell>
        </row>
        <row r="23">
          <cell r="E23">
            <v>550000</v>
          </cell>
        </row>
        <row r="24">
          <cell r="E24">
            <v>550000</v>
          </cell>
        </row>
        <row r="25">
          <cell r="E25">
            <v>550000</v>
          </cell>
        </row>
        <row r="26">
          <cell r="E26">
            <v>750000</v>
          </cell>
        </row>
        <row r="27">
          <cell r="E27">
            <v>550000</v>
          </cell>
        </row>
        <row r="28">
          <cell r="E28">
            <v>550000</v>
          </cell>
        </row>
        <row r="29">
          <cell r="E29">
            <v>550000</v>
          </cell>
        </row>
        <row r="30">
          <cell r="E30">
            <v>550000</v>
          </cell>
        </row>
        <row r="31">
          <cell r="E31">
            <v>550000</v>
          </cell>
        </row>
        <row r="32">
          <cell r="E32">
            <v>550000</v>
          </cell>
        </row>
        <row r="33">
          <cell r="E33">
            <v>550000</v>
          </cell>
        </row>
        <row r="34">
          <cell r="E34">
            <v>750000</v>
          </cell>
        </row>
        <row r="38">
          <cell r="E38">
            <v>1919681.38</v>
          </cell>
        </row>
        <row r="39">
          <cell r="E39">
            <v>1080318.6200000001</v>
          </cell>
        </row>
        <row r="40">
          <cell r="E40">
            <v>500000</v>
          </cell>
        </row>
        <row r="44">
          <cell r="E44">
            <v>1775225</v>
          </cell>
        </row>
        <row r="45">
          <cell r="E45">
            <v>1004775</v>
          </cell>
        </row>
        <row r="46">
          <cell r="E46">
            <v>720000</v>
          </cell>
        </row>
        <row r="50">
          <cell r="E50">
            <v>600000</v>
          </cell>
        </row>
        <row r="51">
          <cell r="E51">
            <v>500000</v>
          </cell>
        </row>
        <row r="52">
          <cell r="E52">
            <v>400000</v>
          </cell>
        </row>
      </sheetData>
      <sheetData sheetId="5"/>
      <sheetData sheetId="6"/>
      <sheetData sheetId="7"/>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ARATULA FINAL"/>
      <sheetName val="CARATULA FINAL (2)"/>
      <sheetName val="A-1 FISM"/>
      <sheetName val="A-2 FISM AÑOS ANT"/>
      <sheetName val="A-3 FOPAEDAPIE"/>
      <sheetName val="A-4 FONDO DE CULTURA"/>
      <sheetName val="A-5 FONDO INF DEPORTIVA"/>
      <sheetName val="A-6 FEFOM 2013"/>
      <sheetName val="A-7 PRES PARTICIPATIVOS"/>
      <sheetName val="A-8 PIM SEG PUB"/>
      <sheetName val="A-9 PASO DESNIVEL TOLTECAS"/>
      <sheetName val="A-10 PIV MARIO COLIN IV"/>
      <sheetName val="A-11 PASEO SOR JUANA"/>
      <sheetName val="A-12 PROY TEC Y SUPERV"/>
      <sheetName val="A-13 OBRAS EN PROCESO"/>
      <sheetName val="RESUMEN GENER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3">
          <cell r="U13" t="str">
            <v>PROYECTOS TÉCNICOS Y SUPERVISIÓN</v>
          </cell>
        </row>
        <row r="56">
          <cell r="AA56">
            <v>4</v>
          </cell>
        </row>
      </sheetData>
      <sheetData sheetId="14"/>
      <sheetData sheetId="15"/>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EBeltran" refreshedDate="41982.511818055558" createdVersion="3" refreshedVersion="3" minRefreshableVersion="3" recordCount="34">
  <cacheSource type="worksheet">
    <worksheetSource ref="C6:G40" sheet="Hoja2"/>
  </cacheSource>
  <cacheFields count="5">
    <cacheField name="FF" numFmtId="0">
      <sharedItems containsSemiMixedTypes="0" containsString="0" containsNumber="1" containsInteger="1" minValue="101" maxValue="610" count="5">
        <n v="101"/>
        <n v="435"/>
        <n v="610"/>
        <n v="215"/>
        <n v="214"/>
      </sharedItems>
    </cacheField>
    <cacheField name="TOTAL" numFmtId="0">
      <sharedItems containsSemiMixedTypes="0" containsString="0" containsNumber="1" minValue="33512.120000000003" maxValue="85562591" count="32">
        <n v="85562591"/>
        <n v="11700000"/>
        <n v="10416212.390000001"/>
        <n v="3500000"/>
        <n v="3100000"/>
        <n v="11143024.560000001"/>
        <n v="25459189.199999999"/>
        <n v="9621142.0300000012"/>
        <n v="60000000"/>
        <n v="78000000"/>
        <n v="4600000"/>
        <n v="8000000"/>
        <n v="18581492.420000002"/>
        <n v="54000000"/>
        <n v="3613188.0800000005"/>
        <n v="400000"/>
        <n v="6377258.1400000006"/>
        <n v="495763.89"/>
        <n v="1898400"/>
        <n v="2198478.4"/>
        <n v="7803365.4400000004"/>
        <n v="17311555.850000001"/>
        <n v="5497506.2499999991"/>
        <n v="11712554.700000001"/>
        <n v="3000000"/>
        <n v="30123846.969999999"/>
        <n v="1242189.8600000001"/>
        <n v="429737.25"/>
        <n v="7193205.570000004"/>
        <n v="33512.120000000003"/>
        <n v="403043.43"/>
        <n v="4208766.5299999993"/>
      </sharedItems>
    </cacheField>
    <cacheField name="Anexos" numFmtId="0">
      <sharedItems containsBlank="1" count="34">
        <m/>
        <s v="A-1"/>
        <s v="A-2a"/>
        <s v="A-2b"/>
        <s v="A-2c"/>
        <s v="A-2d"/>
        <s v="A-3"/>
        <s v="A-4"/>
        <s v="A-5"/>
        <s v="A-6"/>
        <s v="A-7"/>
        <s v="A-9"/>
        <s v="A-8"/>
        <s v="A-11a"/>
        <s v="A-11b"/>
        <s v="A-11c"/>
        <s v="A-11d"/>
        <s v="A-9.1"/>
        <s v="A-11.5g"/>
        <s v="A-11.5h"/>
        <s v="A-11e"/>
        <s v="A-11f"/>
        <s v="A-11g"/>
        <s v="A-11.1h"/>
        <s v="A-11h"/>
        <s v="A-11.1g"/>
        <s v="A-10"/>
        <s v="A-5.1"/>
        <s v="A-11.2g"/>
        <s v="A-11.2h"/>
        <s v="A-11.3h"/>
        <s v="A-11.3g"/>
        <s v="A-11.4h"/>
        <s v="A-11.4g"/>
      </sharedItems>
    </cacheField>
    <cacheField name="ESTRUCTURA" numFmtId="0">
      <sharedItems count="14">
        <s v="02 02 01 01 05 03"/>
        <s v="02 02 01 01 02 01"/>
        <s v="02 05 01 01 01 06"/>
        <s v="02 02 01 01 04 02"/>
        <s v="02 02 01 01 03 01"/>
        <s v="03 05 01 03 04 02"/>
        <s v="02 02 01 01 02 03"/>
        <s v="02 02 01 01 03 02"/>
        <s v="02 02 01 01 04 01"/>
        <s v="02 02 01 01 02 02"/>
        <s v="02 02 01 01 05 02"/>
        <s v="02 03 02 01 01 11"/>
        <s v="02 02 01 01 02 04"/>
        <s v="03 05 01 03 04 03"/>
      </sharedItems>
    </cacheField>
    <cacheField name="ENTIDAD" numFmtId="0">
      <sharedItems containsSemiMixedTypes="0" containsString="0" containsNumber="1" containsInteger="1" minValue="600" maxValue="619" count="20">
        <n v="600"/>
        <n v="601"/>
        <n v="602"/>
        <n v="603"/>
        <n v="604"/>
        <n v="605"/>
        <n v="606"/>
        <n v="607"/>
        <n v="608"/>
        <n v="609"/>
        <n v="610"/>
        <n v="611"/>
        <n v="612"/>
        <n v="613"/>
        <n v="614"/>
        <n v="615"/>
        <n v="616"/>
        <n v="617"/>
        <n v="618"/>
        <n v="619"/>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4">
  <r>
    <x v="0"/>
    <x v="0"/>
    <x v="0"/>
    <x v="0"/>
    <x v="0"/>
  </r>
  <r>
    <x v="1"/>
    <x v="1"/>
    <x v="1"/>
    <x v="1"/>
    <x v="1"/>
  </r>
  <r>
    <x v="2"/>
    <x v="2"/>
    <x v="2"/>
    <x v="2"/>
    <x v="2"/>
  </r>
  <r>
    <x v="2"/>
    <x v="3"/>
    <x v="3"/>
    <x v="1"/>
    <x v="3"/>
  </r>
  <r>
    <x v="2"/>
    <x v="3"/>
    <x v="4"/>
    <x v="3"/>
    <x v="4"/>
  </r>
  <r>
    <x v="2"/>
    <x v="4"/>
    <x v="5"/>
    <x v="3"/>
    <x v="4"/>
  </r>
  <r>
    <x v="2"/>
    <x v="5"/>
    <x v="6"/>
    <x v="3"/>
    <x v="4"/>
  </r>
  <r>
    <x v="2"/>
    <x v="6"/>
    <x v="7"/>
    <x v="3"/>
    <x v="4"/>
  </r>
  <r>
    <x v="3"/>
    <x v="7"/>
    <x v="8"/>
    <x v="4"/>
    <x v="5"/>
  </r>
  <r>
    <x v="0"/>
    <x v="8"/>
    <x v="9"/>
    <x v="5"/>
    <x v="6"/>
  </r>
  <r>
    <x v="0"/>
    <x v="9"/>
    <x v="10"/>
    <x v="5"/>
    <x v="6"/>
  </r>
  <r>
    <x v="0"/>
    <x v="10"/>
    <x v="11"/>
    <x v="5"/>
    <x v="6"/>
  </r>
  <r>
    <x v="0"/>
    <x v="11"/>
    <x v="12"/>
    <x v="6"/>
    <x v="7"/>
  </r>
  <r>
    <x v="4"/>
    <x v="12"/>
    <x v="13"/>
    <x v="7"/>
    <x v="8"/>
  </r>
  <r>
    <x v="0"/>
    <x v="13"/>
    <x v="14"/>
    <x v="8"/>
    <x v="9"/>
  </r>
  <r>
    <x v="0"/>
    <x v="8"/>
    <x v="15"/>
    <x v="9"/>
    <x v="10"/>
  </r>
  <r>
    <x v="0"/>
    <x v="14"/>
    <x v="16"/>
    <x v="10"/>
    <x v="11"/>
  </r>
  <r>
    <x v="0"/>
    <x v="15"/>
    <x v="17"/>
    <x v="10"/>
    <x v="11"/>
  </r>
  <r>
    <x v="0"/>
    <x v="16"/>
    <x v="18"/>
    <x v="10"/>
    <x v="11"/>
  </r>
  <r>
    <x v="0"/>
    <x v="17"/>
    <x v="19"/>
    <x v="10"/>
    <x v="11"/>
  </r>
  <r>
    <x v="0"/>
    <x v="18"/>
    <x v="20"/>
    <x v="11"/>
    <x v="12"/>
  </r>
  <r>
    <x v="0"/>
    <x v="19"/>
    <x v="21"/>
    <x v="3"/>
    <x v="13"/>
  </r>
  <r>
    <x v="0"/>
    <x v="20"/>
    <x v="22"/>
    <x v="7"/>
    <x v="14"/>
  </r>
  <r>
    <x v="0"/>
    <x v="21"/>
    <x v="23"/>
    <x v="7"/>
    <x v="14"/>
  </r>
  <r>
    <x v="0"/>
    <x v="22"/>
    <x v="24"/>
    <x v="2"/>
    <x v="15"/>
  </r>
  <r>
    <x v="0"/>
    <x v="23"/>
    <x v="25"/>
    <x v="2"/>
    <x v="15"/>
  </r>
  <r>
    <x v="0"/>
    <x v="24"/>
    <x v="26"/>
    <x v="0"/>
    <x v="16"/>
  </r>
  <r>
    <x v="3"/>
    <x v="25"/>
    <x v="27"/>
    <x v="12"/>
    <x v="17"/>
  </r>
  <r>
    <x v="0"/>
    <x v="26"/>
    <x v="28"/>
    <x v="13"/>
    <x v="18"/>
  </r>
  <r>
    <x v="0"/>
    <x v="27"/>
    <x v="29"/>
    <x v="13"/>
    <x v="18"/>
  </r>
  <r>
    <x v="0"/>
    <x v="28"/>
    <x v="30"/>
    <x v="8"/>
    <x v="9"/>
  </r>
  <r>
    <x v="0"/>
    <x v="29"/>
    <x v="31"/>
    <x v="8"/>
    <x v="9"/>
  </r>
  <r>
    <x v="0"/>
    <x v="30"/>
    <x v="32"/>
    <x v="12"/>
    <x v="19"/>
  </r>
  <r>
    <x v="0"/>
    <x v="31"/>
    <x v="33"/>
    <x v="3"/>
    <x v="1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0" applyNumberFormats="0" applyBorderFormats="0" applyFontFormats="0" applyPatternFormats="0" applyAlignmentFormats="0" applyWidthHeightFormats="1" dataCaption="Valores" updatedVersion="3" minRefreshableVersion="3" showCalcMbrs="0" useAutoFormatting="1" itemPrintTitles="1" createdVersion="3" indent="0" compact="0" compactData="0" multipleFieldFilters="0">
  <location ref="A3:E38" firstHeaderRow="1" firstDataRow="1" firstDataCol="5"/>
  <pivotFields count="5">
    <pivotField axis="axisRow" compact="0" outline="0" showAll="0" defaultSubtotal="0">
      <items count="5">
        <item x="0"/>
        <item x="4"/>
        <item x="3"/>
        <item x="1"/>
        <item x="2"/>
      </items>
    </pivotField>
    <pivotField axis="axisRow" compact="0" outline="0" showAll="0" defaultSubtotal="0">
      <items count="32">
        <item x="29"/>
        <item x="15"/>
        <item x="30"/>
        <item x="27"/>
        <item x="17"/>
        <item x="26"/>
        <item x="18"/>
        <item x="19"/>
        <item x="24"/>
        <item x="4"/>
        <item x="3"/>
        <item x="14"/>
        <item x="31"/>
        <item x="10"/>
        <item x="22"/>
        <item x="16"/>
        <item x="28"/>
        <item sd="0" x="20"/>
        <item x="11"/>
        <item x="7"/>
        <item x="2"/>
        <item x="5"/>
        <item x="1"/>
        <item x="23"/>
        <item x="21"/>
        <item x="12"/>
        <item x="6"/>
        <item x="25"/>
        <item x="13"/>
        <item x="8"/>
        <item x="9"/>
        <item x="0"/>
      </items>
    </pivotField>
    <pivotField axis="axisRow" compact="0" outline="0" showAll="0" defaultSubtotal="0">
      <items count="34">
        <item x="1"/>
        <item x="26"/>
        <item x="25"/>
        <item x="23"/>
        <item x="28"/>
        <item x="29"/>
        <item x="31"/>
        <item x="30"/>
        <item x="33"/>
        <item x="32"/>
        <item x="18"/>
        <item x="19"/>
        <item x="13"/>
        <item x="14"/>
        <item x="15"/>
        <item x="16"/>
        <item x="20"/>
        <item x="21"/>
        <item x="22"/>
        <item x="24"/>
        <item x="2"/>
        <item x="3"/>
        <item x="4"/>
        <item x="5"/>
        <item x="6"/>
        <item x="7"/>
        <item x="8"/>
        <item x="27"/>
        <item x="9"/>
        <item x="10"/>
        <item x="12"/>
        <item x="11"/>
        <item x="17"/>
        <item x="0"/>
      </items>
    </pivotField>
    <pivotField axis="axisRow" compact="0" outline="0" showAll="0" defaultSubtotal="0">
      <items count="14">
        <item x="1"/>
        <item x="9"/>
        <item x="6"/>
        <item x="12"/>
        <item x="4"/>
        <item x="7"/>
        <item x="8"/>
        <item x="3"/>
        <item x="10"/>
        <item x="0"/>
        <item x="11"/>
        <item x="2"/>
        <item x="5"/>
        <item x="13"/>
      </items>
    </pivotField>
    <pivotField axis="axisRow" compact="0" outline="0" showAll="0" defaultSubtotal="0">
      <items count="20">
        <item x="0"/>
        <item x="1"/>
        <item x="2"/>
        <item x="3"/>
        <item x="4"/>
        <item x="5"/>
        <item x="6"/>
        <item x="7"/>
        <item x="8"/>
        <item x="9"/>
        <item x="10"/>
        <item x="11"/>
        <item x="12"/>
        <item x="13"/>
        <item x="14"/>
        <item x="15"/>
        <item x="16"/>
        <item x="17"/>
        <item x="18"/>
        <item x="19"/>
      </items>
    </pivotField>
  </pivotFields>
  <rowFields count="5">
    <field x="4"/>
    <field x="3"/>
    <field x="0"/>
    <field x="1"/>
    <field x="2"/>
  </rowFields>
  <rowItems count="35">
    <i>
      <x/>
      <x v="9"/>
      <x/>
      <x v="31"/>
      <x v="33"/>
    </i>
    <i>
      <x v="1"/>
      <x/>
      <x v="3"/>
      <x v="22"/>
      <x/>
    </i>
    <i>
      <x v="2"/>
      <x v="11"/>
      <x v="4"/>
      <x v="20"/>
      <x v="20"/>
    </i>
    <i>
      <x v="3"/>
      <x/>
      <x v="4"/>
      <x v="10"/>
      <x v="21"/>
    </i>
    <i>
      <x v="4"/>
      <x v="7"/>
      <x v="4"/>
      <x v="9"/>
      <x v="23"/>
    </i>
    <i r="3">
      <x v="10"/>
      <x v="22"/>
    </i>
    <i r="3">
      <x v="21"/>
      <x v="24"/>
    </i>
    <i r="3">
      <x v="26"/>
      <x v="25"/>
    </i>
    <i>
      <x v="5"/>
      <x v="4"/>
      <x v="2"/>
      <x v="19"/>
      <x v="26"/>
    </i>
    <i>
      <x v="6"/>
      <x v="12"/>
      <x/>
      <x v="13"/>
      <x v="31"/>
    </i>
    <i r="3">
      <x v="29"/>
      <x v="28"/>
    </i>
    <i r="3">
      <x v="30"/>
      <x v="29"/>
    </i>
    <i>
      <x v="7"/>
      <x v="2"/>
      <x/>
      <x v="18"/>
      <x v="30"/>
    </i>
    <i>
      <x v="8"/>
      <x v="5"/>
      <x v="1"/>
      <x v="25"/>
      <x v="12"/>
    </i>
    <i>
      <x v="9"/>
      <x v="6"/>
      <x/>
      <x/>
      <x v="6"/>
    </i>
    <i r="3">
      <x v="16"/>
      <x v="7"/>
    </i>
    <i r="3">
      <x v="28"/>
      <x v="13"/>
    </i>
    <i>
      <x v="10"/>
      <x v="1"/>
      <x/>
      <x v="29"/>
      <x v="14"/>
    </i>
    <i>
      <x v="11"/>
      <x v="8"/>
      <x/>
      <x v="1"/>
      <x v="32"/>
    </i>
    <i r="3">
      <x v="4"/>
      <x v="11"/>
    </i>
    <i r="3">
      <x v="11"/>
      <x v="15"/>
    </i>
    <i r="3">
      <x v="15"/>
      <x v="10"/>
    </i>
    <i>
      <x v="12"/>
      <x v="10"/>
      <x/>
      <x v="6"/>
      <x v="16"/>
    </i>
    <i>
      <x v="13"/>
      <x v="7"/>
      <x/>
      <x v="7"/>
      <x v="17"/>
    </i>
    <i r="3">
      <x v="12"/>
      <x v="8"/>
    </i>
    <i>
      <x v="14"/>
      <x v="5"/>
      <x/>
      <x v="17"/>
    </i>
    <i r="3">
      <x v="24"/>
      <x v="3"/>
    </i>
    <i>
      <x v="15"/>
      <x v="11"/>
      <x/>
      <x v="14"/>
      <x v="19"/>
    </i>
    <i r="3">
      <x v="23"/>
      <x v="2"/>
    </i>
    <i>
      <x v="16"/>
      <x v="9"/>
      <x/>
      <x v="8"/>
      <x v="1"/>
    </i>
    <i>
      <x v="17"/>
      <x v="3"/>
      <x v="2"/>
      <x v="27"/>
      <x v="27"/>
    </i>
    <i>
      <x v="18"/>
      <x v="13"/>
      <x/>
      <x v="3"/>
      <x v="5"/>
    </i>
    <i r="3">
      <x v="5"/>
      <x v="4"/>
    </i>
    <i>
      <x v="19"/>
      <x v="3"/>
      <x/>
      <x v="2"/>
      <x v="9"/>
    </i>
    <i t="grand">
      <x/>
    </i>
  </rowItems>
  <colItems count="1">
    <i/>
  </colItems>
  <formats count="54">
    <format dxfId="53">
      <pivotArea field="1" type="button" dataOnly="0" labelOnly="1" outline="0" axis="axisRow" fieldPosition="3"/>
    </format>
    <format dxfId="52">
      <pivotArea dataOnly="0" labelOnly="1" grandRow="1" outline="0" fieldPosition="0"/>
    </format>
    <format dxfId="51">
      <pivotArea dataOnly="0" labelOnly="1" outline="0" fieldPosition="0">
        <references count="4">
          <reference field="0" count="1" selected="0">
            <x v="0"/>
          </reference>
          <reference field="1" count="1">
            <x v="31"/>
          </reference>
          <reference field="3" count="1" selected="0">
            <x v="9"/>
          </reference>
          <reference field="4" count="1" selected="0">
            <x v="0"/>
          </reference>
        </references>
      </pivotArea>
    </format>
    <format dxfId="50">
      <pivotArea dataOnly="0" labelOnly="1" outline="0" fieldPosition="0">
        <references count="4">
          <reference field="0" count="1" selected="0">
            <x v="3"/>
          </reference>
          <reference field="1" count="1">
            <x v="22"/>
          </reference>
          <reference field="3" count="1" selected="0">
            <x v="0"/>
          </reference>
          <reference field="4" count="1" selected="0">
            <x v="1"/>
          </reference>
        </references>
      </pivotArea>
    </format>
    <format dxfId="49">
      <pivotArea dataOnly="0" labelOnly="1" outline="0" fieldPosition="0">
        <references count="4">
          <reference field="0" count="1" selected="0">
            <x v="4"/>
          </reference>
          <reference field="1" count="1">
            <x v="20"/>
          </reference>
          <reference field="3" count="1" selected="0">
            <x v="11"/>
          </reference>
          <reference field="4" count="1" selected="0">
            <x v="2"/>
          </reference>
        </references>
      </pivotArea>
    </format>
    <format dxfId="48">
      <pivotArea dataOnly="0" labelOnly="1" outline="0" fieldPosition="0">
        <references count="4">
          <reference field="0" count="1" selected="0">
            <x v="4"/>
          </reference>
          <reference field="1" count="1">
            <x v="10"/>
          </reference>
          <reference field="3" count="1" selected="0">
            <x v="0"/>
          </reference>
          <reference field="4" count="1" selected="0">
            <x v="3"/>
          </reference>
        </references>
      </pivotArea>
    </format>
    <format dxfId="47">
      <pivotArea dataOnly="0" labelOnly="1" outline="0" fieldPosition="0">
        <references count="4">
          <reference field="0" count="1" selected="0">
            <x v="4"/>
          </reference>
          <reference field="1" count="4">
            <x v="9"/>
            <x v="10"/>
            <x v="21"/>
            <x v="26"/>
          </reference>
          <reference field="3" count="1" selected="0">
            <x v="7"/>
          </reference>
          <reference field="4" count="1" selected="0">
            <x v="4"/>
          </reference>
        </references>
      </pivotArea>
    </format>
    <format dxfId="46">
      <pivotArea dataOnly="0" labelOnly="1" outline="0" fieldPosition="0">
        <references count="4">
          <reference field="0" count="1" selected="0">
            <x v="2"/>
          </reference>
          <reference field="1" count="1">
            <x v="19"/>
          </reference>
          <reference field="3" count="1" selected="0">
            <x v="4"/>
          </reference>
          <reference field="4" count="1" selected="0">
            <x v="5"/>
          </reference>
        </references>
      </pivotArea>
    </format>
    <format dxfId="45">
      <pivotArea dataOnly="0" labelOnly="1" outline="0" fieldPosition="0">
        <references count="4">
          <reference field="0" count="1" selected="0">
            <x v="0"/>
          </reference>
          <reference field="1" count="3">
            <x v="13"/>
            <x v="29"/>
            <x v="30"/>
          </reference>
          <reference field="3" count="1" selected="0">
            <x v="12"/>
          </reference>
          <reference field="4" count="1" selected="0">
            <x v="6"/>
          </reference>
        </references>
      </pivotArea>
    </format>
    <format dxfId="44">
      <pivotArea dataOnly="0" labelOnly="1" outline="0" fieldPosition="0">
        <references count="4">
          <reference field="0" count="1" selected="0">
            <x v="0"/>
          </reference>
          <reference field="1" count="1">
            <x v="18"/>
          </reference>
          <reference field="3" count="1" selected="0">
            <x v="2"/>
          </reference>
          <reference field="4" count="1" selected="0">
            <x v="7"/>
          </reference>
        </references>
      </pivotArea>
    </format>
    <format dxfId="43">
      <pivotArea dataOnly="0" labelOnly="1" outline="0" fieldPosition="0">
        <references count="4">
          <reference field="0" count="1" selected="0">
            <x v="1"/>
          </reference>
          <reference field="1" count="1">
            <x v="25"/>
          </reference>
          <reference field="3" count="1" selected="0">
            <x v="5"/>
          </reference>
          <reference field="4" count="1" selected="0">
            <x v="8"/>
          </reference>
        </references>
      </pivotArea>
    </format>
    <format dxfId="42">
      <pivotArea dataOnly="0" labelOnly="1" outline="0" fieldPosition="0">
        <references count="4">
          <reference field="0" count="1" selected="0">
            <x v="0"/>
          </reference>
          <reference field="1" count="3">
            <x v="0"/>
            <x v="16"/>
            <x v="28"/>
          </reference>
          <reference field="3" count="1" selected="0">
            <x v="6"/>
          </reference>
          <reference field="4" count="1" selected="0">
            <x v="9"/>
          </reference>
        </references>
      </pivotArea>
    </format>
    <format dxfId="41">
      <pivotArea dataOnly="0" labelOnly="1" outline="0" fieldPosition="0">
        <references count="4">
          <reference field="0" count="1" selected="0">
            <x v="0"/>
          </reference>
          <reference field="1" count="1">
            <x v="29"/>
          </reference>
          <reference field="3" count="1" selected="0">
            <x v="1"/>
          </reference>
          <reference field="4" count="1" selected="0">
            <x v="10"/>
          </reference>
        </references>
      </pivotArea>
    </format>
    <format dxfId="40">
      <pivotArea dataOnly="0" labelOnly="1" outline="0" fieldPosition="0">
        <references count="4">
          <reference field="0" count="1" selected="0">
            <x v="0"/>
          </reference>
          <reference field="1" count="4">
            <x v="1"/>
            <x v="4"/>
            <x v="11"/>
            <x v="15"/>
          </reference>
          <reference field="3" count="1" selected="0">
            <x v="8"/>
          </reference>
          <reference field="4" count="1" selected="0">
            <x v="11"/>
          </reference>
        </references>
      </pivotArea>
    </format>
    <format dxfId="39">
      <pivotArea dataOnly="0" labelOnly="1" outline="0" fieldPosition="0">
        <references count="4">
          <reference field="0" count="1" selected="0">
            <x v="0"/>
          </reference>
          <reference field="1" count="1">
            <x v="6"/>
          </reference>
          <reference field="3" count="1" selected="0">
            <x v="10"/>
          </reference>
          <reference field="4" count="1" selected="0">
            <x v="12"/>
          </reference>
        </references>
      </pivotArea>
    </format>
    <format dxfId="38">
      <pivotArea dataOnly="0" labelOnly="1" outline="0" fieldPosition="0">
        <references count="4">
          <reference field="0" count="1" selected="0">
            <x v="0"/>
          </reference>
          <reference field="1" count="2">
            <x v="7"/>
            <x v="12"/>
          </reference>
          <reference field="3" count="1" selected="0">
            <x v="7"/>
          </reference>
          <reference field="4" count="1" selected="0">
            <x v="13"/>
          </reference>
        </references>
      </pivotArea>
    </format>
    <format dxfId="37">
      <pivotArea dataOnly="0" labelOnly="1" outline="0" fieldPosition="0">
        <references count="4">
          <reference field="0" count="1" selected="0">
            <x v="0"/>
          </reference>
          <reference field="1" count="2">
            <x v="17"/>
            <x v="24"/>
          </reference>
          <reference field="3" count="1" selected="0">
            <x v="5"/>
          </reference>
          <reference field="4" count="1" selected="0">
            <x v="14"/>
          </reference>
        </references>
      </pivotArea>
    </format>
    <format dxfId="36">
      <pivotArea dataOnly="0" labelOnly="1" outline="0" fieldPosition="0">
        <references count="4">
          <reference field="0" count="1" selected="0">
            <x v="0"/>
          </reference>
          <reference field="1" count="2">
            <x v="14"/>
            <x v="23"/>
          </reference>
          <reference field="3" count="1" selected="0">
            <x v="11"/>
          </reference>
          <reference field="4" count="1" selected="0">
            <x v="15"/>
          </reference>
        </references>
      </pivotArea>
    </format>
    <format dxfId="35">
      <pivotArea dataOnly="0" labelOnly="1" outline="0" fieldPosition="0">
        <references count="4">
          <reference field="0" count="1" selected="0">
            <x v="0"/>
          </reference>
          <reference field="1" count="1">
            <x v="8"/>
          </reference>
          <reference field="3" count="1" selected="0">
            <x v="9"/>
          </reference>
          <reference field="4" count="1" selected="0">
            <x v="16"/>
          </reference>
        </references>
      </pivotArea>
    </format>
    <format dxfId="34">
      <pivotArea dataOnly="0" labelOnly="1" outline="0" fieldPosition="0">
        <references count="4">
          <reference field="0" count="1" selected="0">
            <x v="2"/>
          </reference>
          <reference field="1" count="1">
            <x v="27"/>
          </reference>
          <reference field="3" count="1" selected="0">
            <x v="3"/>
          </reference>
          <reference field="4" count="1" selected="0">
            <x v="17"/>
          </reference>
        </references>
      </pivotArea>
    </format>
    <format dxfId="33">
      <pivotArea dataOnly="0" labelOnly="1" outline="0" fieldPosition="0">
        <references count="4">
          <reference field="0" count="1" selected="0">
            <x v="0"/>
          </reference>
          <reference field="1" count="2">
            <x v="3"/>
            <x v="5"/>
          </reference>
          <reference field="3" count="1" selected="0">
            <x v="13"/>
          </reference>
          <reference field="4" count="1" selected="0">
            <x v="18"/>
          </reference>
        </references>
      </pivotArea>
    </format>
    <format dxfId="32">
      <pivotArea dataOnly="0" labelOnly="1" outline="0" fieldPosition="0">
        <references count="4">
          <reference field="0" count="1" selected="0">
            <x v="0"/>
          </reference>
          <reference field="1" count="1">
            <x v="2"/>
          </reference>
          <reference field="3" count="1" selected="0">
            <x v="3"/>
          </reference>
          <reference field="4" count="1" selected="0">
            <x v="19"/>
          </reference>
        </references>
      </pivotArea>
    </format>
    <format dxfId="31">
      <pivotArea dataOnly="0" labelOnly="1" outline="0" fieldPosition="0">
        <references count="1">
          <reference field="4" count="4">
            <x v="0"/>
            <x v="1"/>
            <x v="2"/>
            <x v="3"/>
          </reference>
        </references>
      </pivotArea>
    </format>
    <format dxfId="30">
      <pivotArea dataOnly="0" labelOnly="1" outline="0" fieldPosition="0">
        <references count="2">
          <reference field="3" count="1">
            <x v="9"/>
          </reference>
          <reference field="4" count="1" selected="0">
            <x v="0"/>
          </reference>
        </references>
      </pivotArea>
    </format>
    <format dxfId="29">
      <pivotArea dataOnly="0" labelOnly="1" outline="0" fieldPosition="0">
        <references count="2">
          <reference field="3" count="1">
            <x v="0"/>
          </reference>
          <reference field="4" count="1" selected="0">
            <x v="1"/>
          </reference>
        </references>
      </pivotArea>
    </format>
    <format dxfId="28">
      <pivotArea dataOnly="0" labelOnly="1" outline="0" fieldPosition="0">
        <references count="2">
          <reference field="3" count="1">
            <x v="11"/>
          </reference>
          <reference field="4" count="1" selected="0">
            <x v="2"/>
          </reference>
        </references>
      </pivotArea>
    </format>
    <format dxfId="27">
      <pivotArea dataOnly="0" labelOnly="1" outline="0" fieldPosition="0">
        <references count="2">
          <reference field="3" count="1">
            <x v="0"/>
          </reference>
          <reference field="4" count="1" selected="0">
            <x v="3"/>
          </reference>
        </references>
      </pivotArea>
    </format>
    <format dxfId="26">
      <pivotArea dataOnly="0" labelOnly="1" outline="0" fieldPosition="0">
        <references count="3">
          <reference field="0" count="1">
            <x v="0"/>
          </reference>
          <reference field="3" count="1" selected="0">
            <x v="9"/>
          </reference>
          <reference field="4" count="1" selected="0">
            <x v="0"/>
          </reference>
        </references>
      </pivotArea>
    </format>
    <format dxfId="25">
      <pivotArea dataOnly="0" labelOnly="1" outline="0" fieldPosition="0">
        <references count="3">
          <reference field="0" count="1">
            <x v="3"/>
          </reference>
          <reference field="3" count="1" selected="0">
            <x v="0"/>
          </reference>
          <reference field="4" count="1" selected="0">
            <x v="1"/>
          </reference>
        </references>
      </pivotArea>
    </format>
    <format dxfId="24">
      <pivotArea dataOnly="0" labelOnly="1" outline="0" offset="IV1:IV2" fieldPosition="0">
        <references count="3">
          <reference field="0" count="1">
            <x v="4"/>
          </reference>
          <reference field="3" count="1" selected="0">
            <x v="11"/>
          </reference>
          <reference field="4" count="1" selected="0">
            <x v="2"/>
          </reference>
        </references>
      </pivotArea>
    </format>
    <format dxfId="23">
      <pivotArea dataOnly="0" labelOnly="1" outline="0" fieldPosition="0">
        <references count="4">
          <reference field="0" count="1" selected="0">
            <x v="0"/>
          </reference>
          <reference field="1" count="1">
            <x v="31"/>
          </reference>
          <reference field="3" count="1" selected="0">
            <x v="9"/>
          </reference>
          <reference field="4" count="1" selected="0">
            <x v="0"/>
          </reference>
        </references>
      </pivotArea>
    </format>
    <format dxfId="22">
      <pivotArea dataOnly="0" labelOnly="1" outline="0" fieldPosition="0">
        <references count="4">
          <reference field="0" count="1" selected="0">
            <x v="3"/>
          </reference>
          <reference field="1" count="1">
            <x v="22"/>
          </reference>
          <reference field="3" count="1" selected="0">
            <x v="0"/>
          </reference>
          <reference field="4" count="1" selected="0">
            <x v="1"/>
          </reference>
        </references>
      </pivotArea>
    </format>
    <format dxfId="21">
      <pivotArea dataOnly="0" labelOnly="1" outline="0" fieldPosition="0">
        <references count="4">
          <reference field="0" count="1" selected="0">
            <x v="4"/>
          </reference>
          <reference field="1" count="1">
            <x v="20"/>
          </reference>
          <reference field="3" count="1" selected="0">
            <x v="11"/>
          </reference>
          <reference field="4" count="1" selected="0">
            <x v="2"/>
          </reference>
        </references>
      </pivotArea>
    </format>
    <format dxfId="20">
      <pivotArea dataOnly="0" labelOnly="1" outline="0" fieldPosition="0">
        <references count="4">
          <reference field="0" count="1" selected="0">
            <x v="4"/>
          </reference>
          <reference field="1" count="1">
            <x v="10"/>
          </reference>
          <reference field="3" count="1" selected="0">
            <x v="0"/>
          </reference>
          <reference field="4" count="1" selected="0">
            <x v="3"/>
          </reference>
        </references>
      </pivotArea>
    </format>
    <format dxfId="19">
      <pivotArea dataOnly="0" labelOnly="1" outline="0" fieldPosition="0">
        <references count="1">
          <reference field="4" count="1">
            <x v="4"/>
          </reference>
        </references>
      </pivotArea>
    </format>
    <format dxfId="18">
      <pivotArea dataOnly="0" labelOnly="1" outline="0" fieldPosition="0">
        <references count="2">
          <reference field="3" count="1">
            <x v="7"/>
          </reference>
          <reference field="4" count="1" selected="0">
            <x v="4"/>
          </reference>
        </references>
      </pivotArea>
    </format>
    <format dxfId="17">
      <pivotArea dataOnly="0" labelOnly="1" outline="0" offset="IV3:IV256" fieldPosition="0">
        <references count="3">
          <reference field="0" count="1">
            <x v="4"/>
          </reference>
          <reference field="3" count="1" selected="0">
            <x v="11"/>
          </reference>
          <reference field="4" count="1" selected="0">
            <x v="2"/>
          </reference>
        </references>
      </pivotArea>
    </format>
    <format dxfId="16">
      <pivotArea dataOnly="0" labelOnly="1" outline="0" fieldPosition="0">
        <references count="4">
          <reference field="0" count="1" selected="0">
            <x v="4"/>
          </reference>
          <reference field="1" count="4">
            <x v="9"/>
            <x v="10"/>
            <x v="21"/>
            <x v="26"/>
          </reference>
          <reference field="3" count="1" selected="0">
            <x v="7"/>
          </reference>
          <reference field="4" count="1" selected="0">
            <x v="4"/>
          </reference>
        </references>
      </pivotArea>
    </format>
    <format dxfId="15">
      <pivotArea dataOnly="0" labelOnly="1" outline="0" fieldPosition="0">
        <references count="1">
          <reference field="4" count="2">
            <x v="5"/>
            <x v="6"/>
          </reference>
        </references>
      </pivotArea>
    </format>
    <format dxfId="14">
      <pivotArea dataOnly="0" labelOnly="1" outline="0" fieldPosition="0">
        <references count="2">
          <reference field="3" count="1">
            <x v="4"/>
          </reference>
          <reference field="4" count="1" selected="0">
            <x v="5"/>
          </reference>
        </references>
      </pivotArea>
    </format>
    <format dxfId="13">
      <pivotArea dataOnly="0" labelOnly="1" outline="0" fieldPosition="0">
        <references count="2">
          <reference field="3" count="1">
            <x v="12"/>
          </reference>
          <reference field="4" count="1" selected="0">
            <x v="6"/>
          </reference>
        </references>
      </pivotArea>
    </format>
    <format dxfId="12">
      <pivotArea dataOnly="0" labelOnly="1" outline="0" fieldPosition="0">
        <references count="3">
          <reference field="0" count="1">
            <x v="2"/>
          </reference>
          <reference field="3" count="1" selected="0">
            <x v="4"/>
          </reference>
          <reference field="4" count="1" selected="0">
            <x v="5"/>
          </reference>
        </references>
      </pivotArea>
    </format>
    <format dxfId="11">
      <pivotArea dataOnly="0" labelOnly="1" outline="0" offset="IV1:IV3" fieldPosition="0">
        <references count="3">
          <reference field="0" count="1">
            <x v="0"/>
          </reference>
          <reference field="3" count="1" selected="0">
            <x v="12"/>
          </reference>
          <reference field="4" count="1" selected="0">
            <x v="6"/>
          </reference>
        </references>
      </pivotArea>
    </format>
    <format dxfId="10">
      <pivotArea dataOnly="0" labelOnly="1" outline="0" fieldPosition="0">
        <references count="4">
          <reference field="0" count="1" selected="0">
            <x v="2"/>
          </reference>
          <reference field="1" count="1">
            <x v="19"/>
          </reference>
          <reference field="3" count="1" selected="0">
            <x v="4"/>
          </reference>
          <reference field="4" count="1" selected="0">
            <x v="5"/>
          </reference>
        </references>
      </pivotArea>
    </format>
    <format dxfId="9">
      <pivotArea dataOnly="0" labelOnly="1" outline="0" fieldPosition="0">
        <references count="4">
          <reference field="0" count="1" selected="0">
            <x v="0"/>
          </reference>
          <reference field="1" count="3">
            <x v="13"/>
            <x v="29"/>
            <x v="30"/>
          </reference>
          <reference field="3" count="1" selected="0">
            <x v="12"/>
          </reference>
          <reference field="4" count="1" selected="0">
            <x v="6"/>
          </reference>
        </references>
      </pivotArea>
    </format>
    <format dxfId="8">
      <pivotArea dataOnly="0" labelOnly="1" outline="0" fieldPosition="0">
        <references count="1">
          <reference field="4" count="1">
            <x v="7"/>
          </reference>
        </references>
      </pivotArea>
    </format>
    <format dxfId="7">
      <pivotArea dataOnly="0" labelOnly="1" outline="0" fieldPosition="0">
        <references count="2">
          <reference field="3" count="1">
            <x v="2"/>
          </reference>
          <reference field="4" count="1" selected="0">
            <x v="7"/>
          </reference>
        </references>
      </pivotArea>
    </format>
    <format dxfId="6">
      <pivotArea dataOnly="0" labelOnly="1" outline="0" offset="IV256" fieldPosition="0">
        <references count="3">
          <reference field="0" count="1">
            <x v="0"/>
          </reference>
          <reference field="3" count="1" selected="0">
            <x v="12"/>
          </reference>
          <reference field="4" count="1" selected="0">
            <x v="6"/>
          </reference>
        </references>
      </pivotArea>
    </format>
    <format dxfId="5">
      <pivotArea dataOnly="0" labelOnly="1" outline="0" fieldPosition="0">
        <references count="4">
          <reference field="0" count="1" selected="0">
            <x v="0"/>
          </reference>
          <reference field="1" count="1">
            <x v="18"/>
          </reference>
          <reference field="3" count="1" selected="0">
            <x v="2"/>
          </reference>
          <reference field="4" count="1" selected="0">
            <x v="7"/>
          </reference>
        </references>
      </pivotArea>
    </format>
    <format dxfId="4">
      <pivotArea dataOnly="0" labelOnly="1" outline="0" fieldPosition="0">
        <references count="1">
          <reference field="4" count="1">
            <x v="8"/>
          </reference>
        </references>
      </pivotArea>
    </format>
    <format dxfId="3">
      <pivotArea dataOnly="0" labelOnly="1" outline="0" fieldPosition="0">
        <references count="2">
          <reference field="3" count="1">
            <x v="5"/>
          </reference>
          <reference field="4" count="1" selected="0">
            <x v="8"/>
          </reference>
        </references>
      </pivotArea>
    </format>
    <format dxfId="2">
      <pivotArea dataOnly="0" labelOnly="1" outline="0" fieldPosition="0">
        <references count="3">
          <reference field="0" count="1">
            <x v="1"/>
          </reference>
          <reference field="3" count="1" selected="0">
            <x v="5"/>
          </reference>
          <reference field="4" count="1" selected="0">
            <x v="8"/>
          </reference>
        </references>
      </pivotArea>
    </format>
    <format dxfId="1">
      <pivotArea dataOnly="0" labelOnly="1" outline="0" fieldPosition="0">
        <references count="4">
          <reference field="0" count="1" selected="0">
            <x v="1"/>
          </reference>
          <reference field="1" count="1">
            <x v="25"/>
          </reference>
          <reference field="3" count="1" selected="0">
            <x v="5"/>
          </reference>
          <reference field="4" count="1" selected="0">
            <x v="8"/>
          </reference>
        </references>
      </pivotArea>
    </format>
    <format dxfId="0">
      <pivotArea dataOnly="0" labelOnly="1" outline="0" fieldPosition="0">
        <references count="4">
          <reference field="0" count="1" selected="0">
            <x v="0"/>
          </reference>
          <reference field="1" count="3">
            <x v="0"/>
            <x v="16"/>
            <x v="28"/>
          </reference>
          <reference field="3" count="1" selected="0">
            <x v="6"/>
          </reference>
          <reference field="4" count="1" selected="0">
            <x v="9"/>
          </reference>
        </references>
      </pivotArea>
    </format>
  </formats>
  <pivotTableStyleInfo name="PivotStyleLight16" showRowHeaders="1" showColHeaders="1" showRowStripes="0" showColStripes="0" showLastColumn="1"/>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ivotTable" Target="../pivotTables/pivotTable1.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F55"/>
  <sheetViews>
    <sheetView view="pageBreakPreview" zoomScaleNormal="85" zoomScaleSheetLayoutView="100" workbookViewId="0">
      <selection activeCell="B1" sqref="B1:F1"/>
    </sheetView>
  </sheetViews>
  <sheetFormatPr baseColWidth="10" defaultColWidth="9.140625" defaultRowHeight="15"/>
  <cols>
    <col min="1" max="1" width="0.85546875" style="880" customWidth="1"/>
    <col min="2" max="2" width="4.7109375" style="855" customWidth="1"/>
    <col min="3" max="3" width="55.7109375" style="856" customWidth="1"/>
    <col min="4" max="4" width="9" style="856" customWidth="1"/>
    <col min="5" max="5" width="15.42578125" style="857" customWidth="1"/>
    <col min="6" max="6" width="10.7109375" style="826" customWidth="1"/>
    <col min="7" max="190" width="9.140625" style="818"/>
    <col min="191" max="191" width="2.7109375" style="818" customWidth="1"/>
    <col min="192" max="192" width="10" style="818" customWidth="1"/>
    <col min="193" max="193" width="92.85546875" style="818" customWidth="1"/>
    <col min="194" max="194" width="13.42578125" style="818" customWidth="1"/>
    <col min="195" max="196" width="0" style="818" hidden="1" customWidth="1"/>
    <col min="197" max="197" width="13.42578125" style="818" customWidth="1"/>
    <col min="198" max="201" width="0" style="818" hidden="1" customWidth="1"/>
    <col min="202" max="202" width="30.85546875" style="818" customWidth="1"/>
    <col min="203" max="204" width="0" style="818" hidden="1" customWidth="1"/>
    <col min="205" max="205" width="1.7109375" style="818" customWidth="1"/>
    <col min="206" max="207" width="9.140625" style="818"/>
    <col min="208" max="208" width="29.140625" style="818" customWidth="1"/>
    <col min="209" max="16384" width="9.140625" style="818"/>
  </cols>
  <sheetData>
    <row r="1" spans="1:6" ht="15.75">
      <c r="B1" s="975" t="s">
        <v>546</v>
      </c>
      <c r="C1" s="975"/>
      <c r="D1" s="975"/>
      <c r="E1" s="975"/>
      <c r="F1" s="975"/>
    </row>
    <row r="2" spans="1:6" ht="15.75">
      <c r="B2" s="975" t="s">
        <v>544</v>
      </c>
      <c r="C2" s="975"/>
      <c r="D2" s="975"/>
      <c r="E2" s="975"/>
      <c r="F2" s="975"/>
    </row>
    <row r="3" spans="1:6" ht="15.75">
      <c r="B3" s="975" t="s">
        <v>557</v>
      </c>
      <c r="C3" s="975"/>
      <c r="D3" s="975"/>
      <c r="E3" s="975"/>
      <c r="F3" s="975"/>
    </row>
    <row r="4" spans="1:6" ht="18" customHeight="1">
      <c r="B4" s="976" t="s">
        <v>558</v>
      </c>
      <c r="C4" s="976"/>
      <c r="D4" s="976"/>
      <c r="E4" s="976"/>
      <c r="F4" s="976"/>
    </row>
    <row r="5" spans="1:6" ht="15.75">
      <c r="B5" s="819"/>
      <c r="C5" s="819"/>
      <c r="D5" s="819"/>
      <c r="E5" s="977"/>
      <c r="F5" s="977"/>
    </row>
    <row r="6" spans="1:6" ht="9.75" customHeight="1">
      <c r="B6" s="820"/>
      <c r="C6" s="821"/>
      <c r="D6" s="821"/>
      <c r="E6" s="859" t="s">
        <v>587</v>
      </c>
      <c r="F6" s="859"/>
    </row>
    <row r="7" spans="1:6" ht="17.25" customHeight="1">
      <c r="A7" s="884"/>
      <c r="B7" s="980" t="s">
        <v>547</v>
      </c>
      <c r="C7" s="982" t="s">
        <v>548</v>
      </c>
      <c r="D7" s="984" t="s">
        <v>549</v>
      </c>
      <c r="E7" s="986"/>
      <c r="F7" s="987"/>
    </row>
    <row r="8" spans="1:6" ht="27.75" customHeight="1">
      <c r="A8" s="884"/>
      <c r="B8" s="981"/>
      <c r="C8" s="983"/>
      <c r="D8" s="985"/>
      <c r="E8" s="822" t="s">
        <v>550</v>
      </c>
      <c r="F8" s="822" t="s">
        <v>52</v>
      </c>
    </row>
    <row r="9" spans="1:6" ht="3" customHeight="1">
      <c r="B9" s="823"/>
      <c r="C9" s="824"/>
      <c r="D9" s="825"/>
      <c r="E9" s="826"/>
    </row>
    <row r="10" spans="1:6" ht="15" customHeight="1">
      <c r="B10" s="827">
        <v>1</v>
      </c>
      <c r="C10" s="870" t="s">
        <v>551</v>
      </c>
      <c r="D10" s="871"/>
      <c r="E10" s="872"/>
      <c r="F10" s="873"/>
    </row>
    <row r="11" spans="1:6" s="833" customFormat="1" ht="15" customHeight="1">
      <c r="A11" s="879"/>
      <c r="B11" s="828">
        <v>1.1000000000000001</v>
      </c>
      <c r="C11" s="829" t="s">
        <v>563</v>
      </c>
      <c r="D11" s="830">
        <v>11</v>
      </c>
      <c r="E11" s="832">
        <f>'A-1 FAIS'!P51</f>
        <v>50014973.260000005</v>
      </c>
      <c r="F11" s="899" t="s">
        <v>189</v>
      </c>
    </row>
    <row r="12" spans="1:6" s="833" customFormat="1" ht="15" customHeight="1">
      <c r="A12" s="879"/>
      <c r="B12" s="839">
        <v>1.2</v>
      </c>
      <c r="C12" s="835" t="s">
        <v>559</v>
      </c>
      <c r="D12" s="836">
        <v>1</v>
      </c>
      <c r="E12" s="838">
        <f>'A-2 FOPADEM'!P51</f>
        <v>15300000</v>
      </c>
      <c r="F12" s="900" t="s">
        <v>176</v>
      </c>
    </row>
    <row r="13" spans="1:6" s="833" customFormat="1" ht="15" customHeight="1">
      <c r="A13" s="879"/>
      <c r="B13" s="828">
        <v>1.3</v>
      </c>
      <c r="C13" s="829" t="s">
        <v>519</v>
      </c>
      <c r="D13" s="830">
        <v>1</v>
      </c>
      <c r="E13" s="832">
        <f>'A-3 F CULTURA'!P51</f>
        <v>11859291</v>
      </c>
      <c r="F13" s="899" t="s">
        <v>209</v>
      </c>
    </row>
    <row r="14" spans="1:6" s="833" customFormat="1" ht="15" customHeight="1">
      <c r="A14" s="879"/>
      <c r="B14" s="839">
        <v>1.4</v>
      </c>
      <c r="C14" s="835" t="s">
        <v>520</v>
      </c>
      <c r="D14" s="836">
        <v>1</v>
      </c>
      <c r="E14" s="838">
        <f>'A-4 FID'!P50</f>
        <v>18500000</v>
      </c>
      <c r="F14" s="900" t="s">
        <v>210</v>
      </c>
    </row>
    <row r="15" spans="1:6" s="833" customFormat="1" ht="15" customHeight="1">
      <c r="A15" s="879"/>
      <c r="B15" s="828">
        <v>1.5</v>
      </c>
      <c r="C15" s="829" t="s">
        <v>562</v>
      </c>
      <c r="D15" s="830">
        <v>1</v>
      </c>
      <c r="E15" s="832">
        <f>'A-5 PDD'!P51</f>
        <v>900000</v>
      </c>
      <c r="F15" s="901" t="s">
        <v>211</v>
      </c>
    </row>
    <row r="16" spans="1:6" s="833" customFormat="1" ht="15" customHeight="1">
      <c r="A16" s="882"/>
      <c r="B16" s="840"/>
      <c r="C16" s="841" t="s">
        <v>560</v>
      </c>
      <c r="D16" s="841">
        <f>SUM(D11:D15)</f>
        <v>15</v>
      </c>
      <c r="E16" s="842">
        <f>SUM(E11:E15)</f>
        <v>96574264.260000005</v>
      </c>
      <c r="F16" s="898"/>
    </row>
    <row r="17" spans="1:6" s="833" customFormat="1" ht="15" customHeight="1">
      <c r="A17" s="882"/>
      <c r="B17" s="843"/>
      <c r="C17" s="844"/>
      <c r="D17" s="845"/>
      <c r="E17" s="846"/>
      <c r="F17" s="848"/>
    </row>
    <row r="18" spans="1:6" s="833" customFormat="1" ht="15" customHeight="1">
      <c r="A18" s="882"/>
      <c r="B18" s="827">
        <v>2</v>
      </c>
      <c r="C18" s="870" t="s">
        <v>552</v>
      </c>
      <c r="D18" s="871"/>
      <c r="E18" s="872"/>
      <c r="F18" s="873"/>
    </row>
    <row r="19" spans="1:6" s="833" customFormat="1" ht="15" customHeight="1">
      <c r="A19" s="881"/>
      <c r="B19" s="828">
        <v>2.1</v>
      </c>
      <c r="C19" s="878" t="s">
        <v>564</v>
      </c>
      <c r="D19" s="830">
        <v>1</v>
      </c>
      <c r="E19" s="832">
        <f>'A-6 FEFOM'!P51</f>
        <v>39744989.170000002</v>
      </c>
      <c r="F19" s="895" t="s">
        <v>185</v>
      </c>
    </row>
    <row r="20" spans="1:6" s="833" customFormat="1" ht="15" customHeight="1">
      <c r="A20" s="882"/>
      <c r="B20" s="840"/>
      <c r="C20" s="841" t="s">
        <v>584</v>
      </c>
      <c r="D20" s="841">
        <f>SUM(D19:D19)</f>
        <v>1</v>
      </c>
      <c r="E20" s="842">
        <f>SUM(E19:E19)</f>
        <v>39744989.170000002</v>
      </c>
      <c r="F20" s="848"/>
    </row>
    <row r="21" spans="1:6" s="833" customFormat="1" ht="15" customHeight="1">
      <c r="A21" s="882"/>
      <c r="B21" s="843"/>
      <c r="C21" s="844"/>
      <c r="D21" s="845"/>
      <c r="E21" s="846"/>
      <c r="F21" s="848"/>
    </row>
    <row r="22" spans="1:6" s="833" customFormat="1" ht="15" customHeight="1">
      <c r="A22" s="882"/>
      <c r="B22" s="849">
        <v>3</v>
      </c>
      <c r="C22" s="874" t="s">
        <v>73</v>
      </c>
      <c r="D22" s="875"/>
      <c r="E22" s="876"/>
      <c r="F22" s="877"/>
    </row>
    <row r="23" spans="1:6" s="833" customFormat="1" ht="15" customHeight="1">
      <c r="A23" s="882"/>
      <c r="B23" s="828">
        <v>3.1</v>
      </c>
      <c r="C23" s="829" t="s">
        <v>362</v>
      </c>
      <c r="D23" s="830">
        <v>1</v>
      </c>
      <c r="E23" s="831">
        <v>2198478</v>
      </c>
      <c r="F23" s="899" t="s">
        <v>186</v>
      </c>
    </row>
    <row r="24" spans="1:6" s="833" customFormat="1" ht="24.95" customHeight="1">
      <c r="A24" s="882"/>
      <c r="B24" s="839">
        <v>3.2</v>
      </c>
      <c r="C24" s="911" t="s">
        <v>585</v>
      </c>
      <c r="D24" s="836">
        <v>1</v>
      </c>
      <c r="E24" s="837">
        <v>1000000</v>
      </c>
      <c r="F24" s="900" t="s">
        <v>186</v>
      </c>
    </row>
    <row r="25" spans="1:6" s="833" customFormat="1" ht="15" customHeight="1">
      <c r="A25" s="882"/>
      <c r="B25" s="828">
        <v>3.3</v>
      </c>
      <c r="C25" s="829" t="s">
        <v>73</v>
      </c>
      <c r="D25" s="830">
        <v>98</v>
      </c>
      <c r="E25" s="831">
        <f>'A-8 OBRAS EN PROCESO'!P143</f>
        <v>155251522</v>
      </c>
      <c r="F25" s="822" t="s">
        <v>173</v>
      </c>
    </row>
    <row r="26" spans="1:6" s="833" customFormat="1" ht="15" customHeight="1">
      <c r="A26" s="882"/>
      <c r="B26" s="834"/>
      <c r="C26" s="835"/>
      <c r="D26" s="836"/>
      <c r="E26" s="837"/>
      <c r="F26" s="905"/>
    </row>
    <row r="27" spans="1:6" s="850" customFormat="1" ht="15" customHeight="1">
      <c r="A27" s="883"/>
      <c r="B27" s="840"/>
      <c r="C27" s="841" t="s">
        <v>583</v>
      </c>
      <c r="D27" s="841">
        <f>SUM(D23:D25)</f>
        <v>100</v>
      </c>
      <c r="E27" s="842">
        <f>SUM(E23:E25)</f>
        <v>158450000</v>
      </c>
      <c r="F27" s="896"/>
    </row>
    <row r="28" spans="1:6" s="883" customFormat="1" ht="15" customHeight="1">
      <c r="B28" s="902"/>
      <c r="C28" s="903"/>
      <c r="D28" s="903"/>
      <c r="E28" s="904"/>
      <c r="F28" s="851"/>
    </row>
    <row r="29" spans="1:6" s="850" customFormat="1" ht="15" customHeight="1">
      <c r="A29" s="883"/>
      <c r="B29" s="840"/>
      <c r="C29" s="841" t="s">
        <v>561</v>
      </c>
      <c r="D29" s="841">
        <f>D16+D20+D27</f>
        <v>116</v>
      </c>
      <c r="E29" s="842">
        <f>E16+E20+E27</f>
        <v>294769253.43000001</v>
      </c>
      <c r="F29" s="896"/>
    </row>
    <row r="30" spans="1:6" s="850" customFormat="1" ht="6.75" customHeight="1" thickBot="1">
      <c r="A30" s="883"/>
      <c r="B30" s="820"/>
      <c r="C30" s="819"/>
      <c r="D30" s="819"/>
      <c r="E30" s="851"/>
      <c r="F30" s="851"/>
    </row>
    <row r="31" spans="1:6" s="850" customFormat="1" ht="15" customHeight="1" thickBot="1">
      <c r="A31" s="883"/>
      <c r="B31" s="978" t="s">
        <v>553</v>
      </c>
      <c r="C31" s="979"/>
      <c r="D31" s="979"/>
      <c r="E31" s="852">
        <f>E29</f>
        <v>294769253.43000001</v>
      </c>
      <c r="F31" s="897"/>
    </row>
    <row r="32" spans="1:6" s="833" customFormat="1" ht="5.25" customHeight="1">
      <c r="A32" s="882"/>
      <c r="B32" s="843"/>
      <c r="C32" s="853"/>
      <c r="D32" s="853"/>
      <c r="E32" s="847"/>
      <c r="F32" s="854"/>
    </row>
    <row r="33" spans="5:6">
      <c r="E33" s="858"/>
    </row>
    <row r="35" spans="5:6">
      <c r="E35" s="858"/>
    </row>
    <row r="36" spans="5:6">
      <c r="E36" s="858"/>
    </row>
    <row r="41" spans="5:6">
      <c r="F41" s="894"/>
    </row>
    <row r="42" spans="5:6">
      <c r="F42" s="894"/>
    </row>
    <row r="43" spans="5:6">
      <c r="F43" s="894"/>
    </row>
    <row r="44" spans="5:6">
      <c r="F44" s="894"/>
    </row>
    <row r="45" spans="5:6">
      <c r="F45" s="894"/>
    </row>
    <row r="46" spans="5:6">
      <c r="F46" s="894"/>
    </row>
    <row r="47" spans="5:6">
      <c r="F47" s="894"/>
    </row>
    <row r="48" spans="5:6">
      <c r="F48" s="894"/>
    </row>
    <row r="49" spans="6:6">
      <c r="F49" s="894"/>
    </row>
    <row r="50" spans="6:6">
      <c r="F50" s="894"/>
    </row>
    <row r="51" spans="6:6">
      <c r="F51" s="894"/>
    </row>
    <row r="53" spans="6:6">
      <c r="F53" s="858"/>
    </row>
    <row r="55" spans="6:6">
      <c r="F55" s="858"/>
    </row>
  </sheetData>
  <mergeCells count="10">
    <mergeCell ref="B31:D31"/>
    <mergeCell ref="B7:B8"/>
    <mergeCell ref="C7:C8"/>
    <mergeCell ref="D7:D8"/>
    <mergeCell ref="E7:F7"/>
    <mergeCell ref="B1:F1"/>
    <mergeCell ref="B2:F2"/>
    <mergeCell ref="B3:F3"/>
    <mergeCell ref="B4:F4"/>
    <mergeCell ref="E5:F5"/>
  </mergeCells>
  <printOptions horizontalCentered="1"/>
  <pageMargins left="0.70866141732283472" right="0.70866141732283472" top="0.35433070866141736" bottom="0.35433070866141736"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dimension ref="A2:AB62"/>
  <sheetViews>
    <sheetView view="pageBreakPreview" zoomScaleSheetLayoutView="100" workbookViewId="0">
      <selection activeCell="A9" sqref="A9:D9"/>
    </sheetView>
  </sheetViews>
  <sheetFormatPr baseColWidth="10" defaultRowHeight="12.75"/>
  <cols>
    <col min="1" max="7" width="3.7109375" style="12" customWidth="1"/>
    <col min="8" max="8" width="5.7109375" style="12" customWidth="1"/>
    <col min="9" max="9" width="25.7109375" style="12" customWidth="1"/>
    <col min="10" max="10" width="20.7109375" style="12" customWidth="1"/>
    <col min="11" max="11" width="7.7109375" style="12" customWidth="1"/>
    <col min="12" max="12" width="25.7109375" style="12" customWidth="1"/>
    <col min="13" max="13" width="20.7109375" style="12" customWidth="1"/>
    <col min="14" max="14" width="12.7109375" style="12" customWidth="1"/>
    <col min="15" max="15" width="12.7109375" style="891" customWidth="1"/>
    <col min="16" max="16" width="15.7109375" style="12" customWidth="1"/>
    <col min="17" max="28" width="10.7109375" style="12" customWidth="1"/>
    <col min="29" max="16384" width="11.42578125" style="12"/>
  </cols>
  <sheetData>
    <row r="2" spans="1:28">
      <c r="B2" s="999"/>
      <c r="C2" s="999"/>
      <c r="D2" s="999"/>
      <c r="E2" s="999"/>
      <c r="F2" s="999"/>
      <c r="G2" s="30"/>
      <c r="H2" s="31"/>
      <c r="I2" s="31"/>
      <c r="J2" s="31"/>
      <c r="L2" s="1000" t="s">
        <v>230</v>
      </c>
      <c r="M2" s="1000"/>
      <c r="N2" s="1000"/>
      <c r="O2" s="1000"/>
      <c r="P2" s="1000"/>
      <c r="Q2" s="1000"/>
      <c r="R2" s="1000"/>
      <c r="S2" s="1000"/>
      <c r="T2" s="1000"/>
      <c r="U2" s="1000"/>
      <c r="V2" s="1000"/>
      <c r="W2" s="1000"/>
      <c r="X2" s="1000"/>
      <c r="Y2" s="1000"/>
    </row>
    <row r="3" spans="1:28">
      <c r="B3" s="999"/>
      <c r="C3" s="999"/>
      <c r="D3" s="999"/>
      <c r="E3" s="999"/>
      <c r="F3" s="999"/>
      <c r="H3" s="31"/>
      <c r="I3" s="31"/>
      <c r="J3" s="31"/>
      <c r="L3" s="1001" t="s">
        <v>603</v>
      </c>
      <c r="M3" s="1001"/>
      <c r="N3" s="1001"/>
      <c r="O3" s="1001"/>
      <c r="P3" s="1001"/>
      <c r="Q3" s="1001"/>
      <c r="R3" s="1001"/>
      <c r="S3" s="1001"/>
      <c r="T3" s="1001"/>
      <c r="U3" s="1001"/>
      <c r="V3" s="1001"/>
      <c r="W3" s="1001"/>
      <c r="X3" s="1001"/>
      <c r="Y3" s="1001"/>
      <c r="Z3" s="13"/>
      <c r="AA3" s="13"/>
      <c r="AB3" s="13"/>
    </row>
    <row r="4" spans="1:28">
      <c r="B4" s="999"/>
      <c r="C4" s="999"/>
      <c r="D4" s="999"/>
      <c r="E4" s="999"/>
      <c r="F4" s="999"/>
      <c r="H4" s="31"/>
      <c r="I4" s="31"/>
      <c r="J4" s="31"/>
      <c r="X4" s="940" t="s">
        <v>50</v>
      </c>
      <c r="Y4" s="940"/>
      <c r="Z4" s="940"/>
      <c r="AA4" s="940"/>
      <c r="AB4" s="940"/>
    </row>
    <row r="5" spans="1:28">
      <c r="B5" s="999"/>
      <c r="C5" s="999"/>
      <c r="D5" s="999"/>
      <c r="E5" s="999"/>
      <c r="F5" s="999"/>
      <c r="H5" s="31"/>
      <c r="I5" s="31"/>
      <c r="J5" s="31"/>
      <c r="Z5" s="13"/>
      <c r="AA5" s="13"/>
      <c r="AB5" s="13"/>
    </row>
    <row r="6" spans="1:28">
      <c r="B6" s="999"/>
      <c r="C6" s="999"/>
      <c r="D6" s="999"/>
      <c r="E6" s="999"/>
      <c r="F6" s="999"/>
      <c r="G6" s="31"/>
      <c r="H6" s="31"/>
      <c r="I6" s="31"/>
      <c r="J6" s="31"/>
      <c r="L6" s="1002"/>
      <c r="M6" s="1002"/>
      <c r="N6" s="1002"/>
      <c r="O6" s="1002"/>
      <c r="P6" s="1002"/>
      <c r="Q6" s="1002"/>
      <c r="R6" s="1002"/>
      <c r="S6" s="1002"/>
      <c r="T6" s="1002"/>
      <c r="U6" s="1002"/>
      <c r="V6" s="1002"/>
    </row>
    <row r="7" spans="1:28">
      <c r="B7" s="890"/>
      <c r="C7" s="890"/>
      <c r="D7" s="890"/>
      <c r="E7" s="890"/>
      <c r="F7" s="890"/>
      <c r="G7" s="890"/>
      <c r="H7" s="1001" t="s">
        <v>231</v>
      </c>
      <c r="I7" s="1001"/>
      <c r="J7" s="1001"/>
      <c r="K7" s="1001"/>
      <c r="L7" s="1001"/>
      <c r="M7" s="1001"/>
      <c r="N7" s="1001"/>
      <c r="O7" s="1001"/>
      <c r="P7" s="1001"/>
      <c r="Q7" s="1001"/>
      <c r="R7" s="1001"/>
      <c r="S7" s="1001"/>
      <c r="T7" s="1001"/>
      <c r="U7" s="1001"/>
      <c r="V7" s="1001"/>
      <c r="W7" s="1001"/>
      <c r="X7" s="1001"/>
      <c r="Y7" s="1001"/>
      <c r="Z7" s="1001"/>
    </row>
    <row r="8" spans="1:28" ht="13.5" thickBot="1">
      <c r="D8" s="797"/>
      <c r="E8" s="797"/>
      <c r="F8" s="797"/>
      <c r="G8" s="797"/>
      <c r="H8" s="797"/>
      <c r="I8" s="797"/>
      <c r="J8" s="797"/>
      <c r="K8" s="797"/>
      <c r="L8" s="797"/>
      <c r="M8" s="797"/>
      <c r="N8" s="797"/>
      <c r="P8" s="797"/>
      <c r="Q8" s="797"/>
      <c r="R8" s="797"/>
      <c r="S8" s="797"/>
      <c r="T8" s="797"/>
      <c r="U8" s="797"/>
      <c r="V8" s="797"/>
      <c r="W8" s="797"/>
      <c r="X8" s="797"/>
      <c r="Y8" s="797"/>
      <c r="Z8" s="797"/>
      <c r="AA8" s="797"/>
      <c r="AB8" s="797"/>
    </row>
    <row r="9" spans="1:28" ht="13.5" thickBot="1">
      <c r="A9" s="988" t="s">
        <v>40</v>
      </c>
      <c r="B9" s="989"/>
      <c r="C9" s="989"/>
      <c r="D9" s="990"/>
      <c r="E9" s="919"/>
      <c r="F9" s="798" t="s">
        <v>16</v>
      </c>
      <c r="G9" s="799"/>
      <c r="H9" s="799"/>
      <c r="I9" s="799"/>
      <c r="J9" s="799"/>
      <c r="K9" s="800"/>
      <c r="L9" s="15"/>
      <c r="M9" s="65"/>
      <c r="N9" s="918"/>
      <c r="O9" s="918"/>
      <c r="P9" s="918"/>
      <c r="Q9" s="918"/>
      <c r="R9" s="918"/>
      <c r="S9" s="918"/>
      <c r="T9" s="918"/>
      <c r="U9" s="918"/>
      <c r="V9" s="918"/>
      <c r="W9" s="918"/>
      <c r="X9" s="918"/>
      <c r="Y9" s="918"/>
      <c r="Z9" s="918"/>
      <c r="AA9" s="918"/>
      <c r="AB9" s="918"/>
    </row>
    <row r="10" spans="1:28" s="29" customFormat="1" ht="11.25">
      <c r="L10" s="37"/>
      <c r="M10" s="15"/>
      <c r="N10" s="15"/>
      <c r="O10" s="15"/>
      <c r="P10" s="15"/>
      <c r="Q10" s="15"/>
      <c r="R10" s="15"/>
      <c r="S10" s="15" t="s">
        <v>17</v>
      </c>
      <c r="T10" s="863" t="s">
        <v>43</v>
      </c>
      <c r="U10" s="15" t="s">
        <v>18</v>
      </c>
      <c r="V10" s="863" t="s">
        <v>44</v>
      </c>
      <c r="W10" s="15" t="s">
        <v>45</v>
      </c>
      <c r="X10" s="863">
        <v>31</v>
      </c>
      <c r="Y10" s="39" t="s">
        <v>18</v>
      </c>
      <c r="Z10" s="863" t="s">
        <v>46</v>
      </c>
      <c r="AA10" s="39" t="s">
        <v>18</v>
      </c>
      <c r="AB10" s="863">
        <v>2016</v>
      </c>
    </row>
    <row r="11" spans="1:28" ht="13.5" thickBot="1">
      <c r="M11" s="16"/>
      <c r="N11" s="13"/>
      <c r="O11" s="65"/>
      <c r="P11" s="13"/>
    </row>
    <row r="12" spans="1:28">
      <c r="A12" s="993" t="s">
        <v>49</v>
      </c>
      <c r="B12" s="994"/>
      <c r="C12" s="994"/>
      <c r="D12" s="994"/>
      <c r="E12" s="994"/>
      <c r="F12" s="994"/>
      <c r="G12" s="994"/>
      <c r="H12" s="994"/>
      <c r="I12" s="994"/>
      <c r="J12" s="994"/>
      <c r="K12" s="994"/>
      <c r="L12" s="994"/>
      <c r="M12" s="994"/>
      <c r="N12" s="994"/>
      <c r="O12" s="994"/>
      <c r="P12" s="994"/>
      <c r="Q12" s="994"/>
      <c r="R12" s="994"/>
      <c r="S12" s="994"/>
      <c r="T12" s="994"/>
      <c r="U12" s="994"/>
      <c r="V12" s="994"/>
      <c r="W12" s="994"/>
      <c r="X12" s="995"/>
      <c r="Y12" s="1004" t="s">
        <v>48</v>
      </c>
      <c r="Z12" s="994"/>
      <c r="AA12" s="994"/>
      <c r="AB12" s="929"/>
    </row>
    <row r="13" spans="1:28" ht="15" customHeight="1">
      <c r="A13" s="1005" t="s">
        <v>602</v>
      </c>
      <c r="B13" s="1006"/>
      <c r="C13" s="1006"/>
      <c r="D13" s="1006"/>
      <c r="E13" s="1006"/>
      <c r="F13" s="1006"/>
      <c r="G13" s="1006"/>
      <c r="H13" s="1006"/>
      <c r="I13" s="1006"/>
      <c r="J13" s="1006"/>
      <c r="K13" s="1006"/>
      <c r="L13" s="1006"/>
      <c r="M13" s="1006"/>
      <c r="N13" s="1006"/>
      <c r="O13" s="1006"/>
      <c r="P13" s="1007"/>
      <c r="Q13" s="1008" t="s">
        <v>41</v>
      </c>
      <c r="R13" s="1009"/>
      <c r="S13" s="1009"/>
      <c r="T13" s="1009"/>
      <c r="U13" s="1009"/>
      <c r="V13" s="1009"/>
      <c r="W13" s="1009"/>
      <c r="X13" s="1009"/>
      <c r="Y13" s="1009"/>
      <c r="Z13" s="1009"/>
      <c r="AA13" s="1009"/>
      <c r="AB13" s="930"/>
    </row>
    <row r="14" spans="1:28" ht="12.75" customHeight="1">
      <c r="A14" s="1018" t="s">
        <v>36</v>
      </c>
      <c r="B14" s="1019"/>
      <c r="C14" s="1019"/>
      <c r="D14" s="1019"/>
      <c r="E14" s="1019"/>
      <c r="F14" s="1020"/>
      <c r="G14" s="1017" t="s">
        <v>12</v>
      </c>
      <c r="H14" s="996" t="s">
        <v>229</v>
      </c>
      <c r="I14" s="991" t="s">
        <v>20</v>
      </c>
      <c r="J14" s="991" t="s">
        <v>47</v>
      </c>
      <c r="K14" s="1023" t="s">
        <v>21</v>
      </c>
      <c r="L14" s="1014" t="s">
        <v>22</v>
      </c>
      <c r="M14" s="1015"/>
      <c r="N14" s="1015"/>
      <c r="O14" s="1016"/>
      <c r="P14" s="991" t="s">
        <v>23</v>
      </c>
      <c r="Q14" s="998" t="s">
        <v>10</v>
      </c>
      <c r="R14" s="998" t="s">
        <v>9</v>
      </c>
      <c r="S14" s="998" t="s">
        <v>8</v>
      </c>
      <c r="T14" s="998" t="s">
        <v>24</v>
      </c>
      <c r="U14" s="998" t="s">
        <v>25</v>
      </c>
      <c r="V14" s="998" t="s">
        <v>26</v>
      </c>
      <c r="W14" s="998" t="s">
        <v>27</v>
      </c>
      <c r="X14" s="998" t="s">
        <v>28</v>
      </c>
      <c r="Y14" s="998" t="s">
        <v>7</v>
      </c>
      <c r="Z14" s="998" t="s">
        <v>6</v>
      </c>
      <c r="AA14" s="1010" t="s">
        <v>5</v>
      </c>
      <c r="AB14" s="1027" t="s">
        <v>4</v>
      </c>
    </row>
    <row r="15" spans="1:28" ht="16.5">
      <c r="A15" s="748" t="s">
        <v>227</v>
      </c>
      <c r="B15" s="920" t="s">
        <v>228</v>
      </c>
      <c r="C15" s="917" t="s">
        <v>152</v>
      </c>
      <c r="D15" s="917" t="s">
        <v>14</v>
      </c>
      <c r="E15" s="917" t="s">
        <v>153</v>
      </c>
      <c r="F15" s="917" t="s">
        <v>13</v>
      </c>
      <c r="G15" s="998"/>
      <c r="H15" s="997"/>
      <c r="I15" s="992"/>
      <c r="J15" s="992"/>
      <c r="K15" s="991"/>
      <c r="L15" s="893" t="s">
        <v>29</v>
      </c>
      <c r="M15" s="893" t="s">
        <v>30</v>
      </c>
      <c r="N15" s="66" t="s">
        <v>31</v>
      </c>
      <c r="O15" s="68" t="s">
        <v>32</v>
      </c>
      <c r="P15" s="992"/>
      <c r="Q15" s="998"/>
      <c r="R15" s="998"/>
      <c r="S15" s="998"/>
      <c r="T15" s="998"/>
      <c r="U15" s="998"/>
      <c r="V15" s="998"/>
      <c r="W15" s="998"/>
      <c r="X15" s="998"/>
      <c r="Y15" s="998"/>
      <c r="Z15" s="998"/>
      <c r="AA15" s="1010"/>
      <c r="AB15" s="1068"/>
    </row>
    <row r="16" spans="1:28" ht="15" customHeight="1">
      <c r="A16" s="914"/>
      <c r="B16" s="817"/>
      <c r="C16" s="817"/>
      <c r="D16" s="817"/>
      <c r="E16" s="817"/>
      <c r="F16" s="817"/>
      <c r="G16" s="817"/>
      <c r="H16" s="86"/>
      <c r="I16" s="889"/>
      <c r="J16" s="889"/>
      <c r="K16" s="889"/>
      <c r="L16" s="817"/>
      <c r="M16" s="817"/>
      <c r="N16" s="889"/>
      <c r="O16" s="727"/>
      <c r="P16" s="889"/>
      <c r="Q16" s="817"/>
      <c r="R16" s="817"/>
      <c r="S16" s="817"/>
      <c r="T16" s="817"/>
      <c r="U16" s="817"/>
      <c r="V16" s="817"/>
      <c r="W16" s="817"/>
      <c r="X16" s="817"/>
      <c r="Y16" s="817"/>
      <c r="Z16" s="817"/>
      <c r="AA16" s="817"/>
      <c r="AB16" s="921"/>
    </row>
    <row r="17" spans="1:28" ht="15" customHeight="1">
      <c r="A17" s="935"/>
      <c r="B17" s="6"/>
      <c r="C17" s="6"/>
      <c r="D17" s="6"/>
      <c r="E17" s="6"/>
      <c r="F17" s="6"/>
      <c r="G17" s="89"/>
      <c r="H17" s="794"/>
      <c r="I17" s="886" t="s">
        <v>569</v>
      </c>
      <c r="J17" s="812"/>
      <c r="K17" s="20"/>
      <c r="L17" s="10"/>
      <c r="M17" s="10"/>
      <c r="N17" s="89"/>
      <c r="O17" s="816"/>
      <c r="P17" s="2"/>
      <c r="Q17" s="18"/>
      <c r="R17" s="18"/>
      <c r="S17" s="18"/>
      <c r="T17" s="49"/>
      <c r="U17" s="49"/>
      <c r="V17" s="791"/>
      <c r="W17" s="49"/>
      <c r="X17" s="18"/>
      <c r="Y17" s="18"/>
      <c r="Z17" s="18"/>
      <c r="AA17" s="18"/>
      <c r="AB17" s="864"/>
    </row>
    <row r="18" spans="1:28" ht="33" customHeight="1">
      <c r="A18" s="945">
        <v>2</v>
      </c>
      <c r="B18" s="6">
        <v>2</v>
      </c>
      <c r="C18" s="6">
        <v>1</v>
      </c>
      <c r="D18" s="6">
        <v>1</v>
      </c>
      <c r="E18" s="6">
        <v>4</v>
      </c>
      <c r="F18" s="6">
        <v>2</v>
      </c>
      <c r="G18" s="89">
        <v>5.14</v>
      </c>
      <c r="H18" s="794">
        <v>1</v>
      </c>
      <c r="I18" s="815" t="s">
        <v>520</v>
      </c>
      <c r="J18" s="10"/>
      <c r="K18" s="20" t="s">
        <v>47</v>
      </c>
      <c r="L18" s="10" t="s">
        <v>575</v>
      </c>
      <c r="M18" s="10" t="s">
        <v>505</v>
      </c>
      <c r="N18" s="11">
        <v>642686</v>
      </c>
      <c r="O18" s="816" t="s">
        <v>527</v>
      </c>
      <c r="P18" s="2">
        <v>18500000</v>
      </c>
      <c r="Q18" s="49"/>
      <c r="R18" s="49"/>
      <c r="S18" s="49"/>
      <c r="T18" s="49"/>
      <c r="U18" s="49">
        <v>5550000</v>
      </c>
      <c r="V18" s="49">
        <v>2590000</v>
      </c>
      <c r="W18" s="49">
        <v>2590000</v>
      </c>
      <c r="X18" s="49">
        <v>2590000</v>
      </c>
      <c r="Y18" s="49">
        <v>2590000</v>
      </c>
      <c r="Z18" s="49">
        <v>2590000</v>
      </c>
      <c r="AA18" s="49"/>
      <c r="AB18" s="906"/>
    </row>
    <row r="19" spans="1:28" ht="15" customHeight="1">
      <c r="A19" s="935"/>
      <c r="B19" s="6"/>
      <c r="C19" s="6"/>
      <c r="D19" s="6"/>
      <c r="E19" s="6"/>
      <c r="F19" s="6"/>
      <c r="G19" s="19"/>
      <c r="H19" s="89"/>
      <c r="I19" s="887"/>
      <c r="J19" s="812"/>
      <c r="K19" s="89"/>
      <c r="L19" s="10"/>
      <c r="M19" s="10"/>
      <c r="N19" s="10"/>
      <c r="O19" s="813"/>
      <c r="P19" s="814"/>
      <c r="Q19" s="18"/>
      <c r="R19" s="18"/>
      <c r="S19" s="18"/>
      <c r="T19" s="49"/>
      <c r="U19" s="49"/>
      <c r="V19" s="791"/>
      <c r="W19" s="18"/>
      <c r="X19" s="18"/>
      <c r="Y19" s="18"/>
      <c r="Z19" s="18"/>
      <c r="AA19" s="18"/>
      <c r="AB19" s="864"/>
    </row>
    <row r="20" spans="1:28" ht="15" customHeight="1">
      <c r="A20" s="935"/>
      <c r="B20" s="6"/>
      <c r="C20" s="6"/>
      <c r="D20" s="6"/>
      <c r="E20" s="6"/>
      <c r="F20" s="6"/>
      <c r="G20" s="19"/>
      <c r="H20" s="89"/>
      <c r="I20" s="887"/>
      <c r="J20" s="812"/>
      <c r="K20" s="89"/>
      <c r="L20" s="10"/>
      <c r="M20" s="10"/>
      <c r="N20" s="10"/>
      <c r="O20" s="813"/>
      <c r="P20" s="814"/>
      <c r="Q20" s="18"/>
      <c r="R20" s="18"/>
      <c r="S20" s="18"/>
      <c r="T20" s="49"/>
      <c r="U20" s="49"/>
      <c r="V20" s="791"/>
      <c r="W20" s="18"/>
      <c r="X20" s="18"/>
      <c r="Y20" s="18"/>
      <c r="Z20" s="18"/>
      <c r="AA20" s="18"/>
      <c r="AB20" s="864"/>
    </row>
    <row r="21" spans="1:28" ht="15" customHeight="1">
      <c r="A21" s="935"/>
      <c r="B21" s="6"/>
      <c r="C21" s="6"/>
      <c r="D21" s="6"/>
      <c r="E21" s="6"/>
      <c r="F21" s="6"/>
      <c r="G21" s="19"/>
      <c r="H21" s="89"/>
      <c r="I21" s="887"/>
      <c r="J21" s="812"/>
      <c r="K21" s="89"/>
      <c r="L21" s="10"/>
      <c r="M21" s="10"/>
      <c r="N21" s="10"/>
      <c r="O21" s="813"/>
      <c r="P21" s="814"/>
      <c r="Q21" s="18"/>
      <c r="R21" s="18"/>
      <c r="S21" s="18"/>
      <c r="T21" s="49"/>
      <c r="U21" s="49"/>
      <c r="V21" s="791"/>
      <c r="W21" s="18"/>
      <c r="X21" s="18"/>
      <c r="Y21" s="18"/>
      <c r="Z21" s="18"/>
      <c r="AA21" s="18"/>
      <c r="AB21" s="864"/>
    </row>
    <row r="22" spans="1:28" ht="15" customHeight="1">
      <c r="A22" s="935"/>
      <c r="B22" s="6"/>
      <c r="C22" s="6"/>
      <c r="D22" s="6"/>
      <c r="E22" s="6"/>
      <c r="F22" s="6"/>
      <c r="G22" s="19"/>
      <c r="H22" s="89"/>
      <c r="I22" s="887"/>
      <c r="J22" s="812"/>
      <c r="K22" s="89"/>
      <c r="L22" s="10"/>
      <c r="M22" s="10"/>
      <c r="N22" s="10"/>
      <c r="O22" s="813"/>
      <c r="P22" s="814"/>
      <c r="Q22" s="18"/>
      <c r="R22" s="18"/>
      <c r="S22" s="18"/>
      <c r="T22" s="49"/>
      <c r="U22" s="49"/>
      <c r="V22" s="791"/>
      <c r="W22" s="18"/>
      <c r="X22" s="18"/>
      <c r="Y22" s="18"/>
      <c r="Z22" s="18"/>
      <c r="AA22" s="18"/>
      <c r="AB22" s="864"/>
    </row>
    <row r="23" spans="1:28" ht="15" customHeight="1">
      <c r="A23" s="935"/>
      <c r="B23" s="6"/>
      <c r="C23" s="6"/>
      <c r="D23" s="6"/>
      <c r="E23" s="6"/>
      <c r="F23" s="6"/>
      <c r="G23" s="19"/>
      <c r="H23" s="89"/>
      <c r="I23" s="887"/>
      <c r="J23" s="812"/>
      <c r="K23" s="89"/>
      <c r="L23" s="10"/>
      <c r="M23" s="10"/>
      <c r="N23" s="10"/>
      <c r="O23" s="813"/>
      <c r="P23" s="814"/>
      <c r="Q23" s="18"/>
      <c r="R23" s="18"/>
      <c r="S23" s="18"/>
      <c r="T23" s="49"/>
      <c r="U23" s="49"/>
      <c r="V23" s="791"/>
      <c r="W23" s="18"/>
      <c r="X23" s="18"/>
      <c r="Y23" s="18"/>
      <c r="Z23" s="18"/>
      <c r="AA23" s="18"/>
      <c r="AB23" s="864"/>
    </row>
    <row r="24" spans="1:28" ht="15" customHeight="1">
      <c r="A24" s="935"/>
      <c r="B24" s="6"/>
      <c r="C24" s="6"/>
      <c r="D24" s="6"/>
      <c r="E24" s="6"/>
      <c r="F24" s="6"/>
      <c r="G24" s="19"/>
      <c r="H24" s="89"/>
      <c r="I24" s="887"/>
      <c r="J24" s="812"/>
      <c r="K24" s="89"/>
      <c r="L24" s="10"/>
      <c r="M24" s="10"/>
      <c r="N24" s="10"/>
      <c r="O24" s="813"/>
      <c r="P24" s="814"/>
      <c r="Q24" s="18"/>
      <c r="R24" s="18"/>
      <c r="S24" s="18"/>
      <c r="T24" s="49"/>
      <c r="U24" s="49"/>
      <c r="V24" s="791"/>
      <c r="W24" s="18"/>
      <c r="X24" s="18"/>
      <c r="Y24" s="18"/>
      <c r="Z24" s="18"/>
      <c r="AA24" s="18"/>
      <c r="AB24" s="864"/>
    </row>
    <row r="25" spans="1:28" ht="15" customHeight="1">
      <c r="A25" s="935"/>
      <c r="B25" s="6"/>
      <c r="C25" s="6"/>
      <c r="D25" s="6"/>
      <c r="E25" s="6"/>
      <c r="F25" s="6"/>
      <c r="G25" s="19"/>
      <c r="H25" s="89"/>
      <c r="I25" s="887"/>
      <c r="J25" s="812"/>
      <c r="K25" s="89"/>
      <c r="L25" s="10"/>
      <c r="M25" s="10"/>
      <c r="N25" s="10"/>
      <c r="O25" s="813"/>
      <c r="P25" s="814"/>
      <c r="Q25" s="18"/>
      <c r="R25" s="18"/>
      <c r="S25" s="18"/>
      <c r="T25" s="49"/>
      <c r="U25" s="49"/>
      <c r="V25" s="791"/>
      <c r="W25" s="18"/>
      <c r="X25" s="18"/>
      <c r="Y25" s="18"/>
      <c r="Z25" s="18"/>
      <c r="AA25" s="18"/>
      <c r="AB25" s="864"/>
    </row>
    <row r="26" spans="1:28" ht="15" customHeight="1">
      <c r="A26" s="935"/>
      <c r="B26" s="6"/>
      <c r="C26" s="6"/>
      <c r="D26" s="6"/>
      <c r="E26" s="6"/>
      <c r="F26" s="6"/>
      <c r="G26" s="19"/>
      <c r="H26" s="89"/>
      <c r="I26" s="887"/>
      <c r="J26" s="812"/>
      <c r="K26" s="89"/>
      <c r="L26" s="10"/>
      <c r="M26" s="10"/>
      <c r="N26" s="10"/>
      <c r="O26" s="813"/>
      <c r="P26" s="814"/>
      <c r="Q26" s="18"/>
      <c r="R26" s="18"/>
      <c r="S26" s="18"/>
      <c r="T26" s="49"/>
      <c r="U26" s="49"/>
      <c r="V26" s="791"/>
      <c r="W26" s="18"/>
      <c r="X26" s="18"/>
      <c r="Y26" s="18"/>
      <c r="Z26" s="18"/>
      <c r="AA26" s="18"/>
      <c r="AB26" s="864"/>
    </row>
    <row r="27" spans="1:28" ht="15" customHeight="1">
      <c r="A27" s="935"/>
      <c r="B27" s="6"/>
      <c r="C27" s="6"/>
      <c r="D27" s="6"/>
      <c r="E27" s="6"/>
      <c r="F27" s="6"/>
      <c r="G27" s="19"/>
      <c r="H27" s="89"/>
      <c r="I27" s="887"/>
      <c r="J27" s="812"/>
      <c r="K27" s="89"/>
      <c r="L27" s="10"/>
      <c r="M27" s="10"/>
      <c r="N27" s="10"/>
      <c r="O27" s="813"/>
      <c r="P27" s="814"/>
      <c r="Q27" s="18"/>
      <c r="R27" s="18"/>
      <c r="S27" s="18"/>
      <c r="T27" s="49"/>
      <c r="U27" s="49"/>
      <c r="V27" s="791"/>
      <c r="W27" s="18"/>
      <c r="X27" s="18"/>
      <c r="Y27" s="18"/>
      <c r="Z27" s="18"/>
      <c r="AA27" s="18"/>
      <c r="AB27" s="864"/>
    </row>
    <row r="28" spans="1:28" ht="15" customHeight="1">
      <c r="A28" s="935"/>
      <c r="B28" s="6"/>
      <c r="C28" s="6"/>
      <c r="D28" s="6"/>
      <c r="E28" s="6"/>
      <c r="F28" s="6"/>
      <c r="G28" s="19"/>
      <c r="H28" s="89"/>
      <c r="I28" s="887"/>
      <c r="J28" s="812"/>
      <c r="K28" s="89"/>
      <c r="L28" s="10"/>
      <c r="M28" s="10"/>
      <c r="N28" s="10"/>
      <c r="O28" s="813"/>
      <c r="P28" s="814"/>
      <c r="Q28" s="18"/>
      <c r="R28" s="18"/>
      <c r="S28" s="18"/>
      <c r="T28" s="49"/>
      <c r="U28" s="49"/>
      <c r="V28" s="791"/>
      <c r="W28" s="18"/>
      <c r="X28" s="18"/>
      <c r="Y28" s="18"/>
      <c r="Z28" s="18"/>
      <c r="AA28" s="18"/>
      <c r="AB28" s="864"/>
    </row>
    <row r="29" spans="1:28" ht="15" customHeight="1">
      <c r="A29" s="935"/>
      <c r="B29" s="6"/>
      <c r="C29" s="6"/>
      <c r="D29" s="6"/>
      <c r="E29" s="6"/>
      <c r="F29" s="6"/>
      <c r="G29" s="19"/>
      <c r="H29" s="89"/>
      <c r="I29" s="887"/>
      <c r="J29" s="812"/>
      <c r="K29" s="89"/>
      <c r="L29" s="10"/>
      <c r="M29" s="10"/>
      <c r="N29" s="10"/>
      <c r="O29" s="813"/>
      <c r="P29" s="814"/>
      <c r="Q29" s="18"/>
      <c r="R29" s="18"/>
      <c r="S29" s="18"/>
      <c r="T29" s="49"/>
      <c r="U29" s="49"/>
      <c r="V29" s="791"/>
      <c r="W29" s="18"/>
      <c r="X29" s="18"/>
      <c r="Y29" s="18"/>
      <c r="Z29" s="18"/>
      <c r="AA29" s="18"/>
      <c r="AB29" s="864"/>
    </row>
    <row r="30" spans="1:28" ht="15" customHeight="1">
      <c r="A30" s="935"/>
      <c r="B30" s="6"/>
      <c r="C30" s="6"/>
      <c r="D30" s="6"/>
      <c r="E30" s="6"/>
      <c r="F30" s="6"/>
      <c r="G30" s="19"/>
      <c r="H30" s="89"/>
      <c r="I30" s="887"/>
      <c r="J30" s="812"/>
      <c r="K30" s="89"/>
      <c r="L30" s="10"/>
      <c r="M30" s="10"/>
      <c r="N30" s="10"/>
      <c r="O30" s="813"/>
      <c r="P30" s="814"/>
      <c r="Q30" s="18"/>
      <c r="R30" s="18"/>
      <c r="S30" s="18"/>
      <c r="T30" s="49"/>
      <c r="U30" s="49"/>
      <c r="V30" s="791"/>
      <c r="W30" s="18"/>
      <c r="X30" s="18"/>
      <c r="Y30" s="18"/>
      <c r="Z30" s="18"/>
      <c r="AA30" s="18"/>
      <c r="AB30" s="864"/>
    </row>
    <row r="31" spans="1:28" ht="15" customHeight="1">
      <c r="A31" s="935"/>
      <c r="B31" s="6"/>
      <c r="C31" s="6"/>
      <c r="D31" s="6"/>
      <c r="E31" s="6"/>
      <c r="F31" s="6"/>
      <c r="G31" s="19"/>
      <c r="H31" s="89"/>
      <c r="I31" s="20"/>
      <c r="J31" s="812"/>
      <c r="K31" s="89"/>
      <c r="L31" s="10"/>
      <c r="M31" s="10"/>
      <c r="N31" s="10"/>
      <c r="O31" s="713"/>
      <c r="P31" s="2"/>
      <c r="Q31" s="18"/>
      <c r="R31" s="18"/>
      <c r="S31" s="18"/>
      <c r="T31" s="49"/>
      <c r="U31" s="49"/>
      <c r="V31" s="791"/>
      <c r="W31" s="18"/>
      <c r="X31" s="18"/>
      <c r="Y31" s="18"/>
      <c r="Z31" s="18"/>
      <c r="AA31" s="18"/>
      <c r="AB31" s="864"/>
    </row>
    <row r="32" spans="1:28" ht="15" customHeight="1">
      <c r="A32" s="935"/>
      <c r="B32" s="6"/>
      <c r="C32" s="6"/>
      <c r="D32" s="6"/>
      <c r="E32" s="6"/>
      <c r="F32" s="6"/>
      <c r="G32" s="19"/>
      <c r="H32" s="89"/>
      <c r="I32" s="20"/>
      <c r="J32" s="812"/>
      <c r="K32" s="89"/>
      <c r="L32" s="10"/>
      <c r="M32" s="10"/>
      <c r="N32" s="10"/>
      <c r="O32" s="713"/>
      <c r="P32" s="2"/>
      <c r="Q32" s="18"/>
      <c r="R32" s="18"/>
      <c r="S32" s="18"/>
      <c r="T32" s="49"/>
      <c r="U32" s="49"/>
      <c r="V32" s="791"/>
      <c r="W32" s="18"/>
      <c r="X32" s="18"/>
      <c r="Y32" s="18"/>
      <c r="Z32" s="18"/>
      <c r="AA32" s="18"/>
      <c r="AB32" s="864"/>
    </row>
    <row r="33" spans="1:28" ht="15" customHeight="1">
      <c r="A33" s="935"/>
      <c r="B33" s="6"/>
      <c r="C33" s="6"/>
      <c r="D33" s="6"/>
      <c r="E33" s="6"/>
      <c r="F33" s="6"/>
      <c r="G33" s="19"/>
      <c r="H33" s="89"/>
      <c r="I33" s="20"/>
      <c r="J33" s="812"/>
      <c r="K33" s="89"/>
      <c r="L33" s="10"/>
      <c r="M33" s="10"/>
      <c r="N33" s="10"/>
      <c r="O33" s="713"/>
      <c r="P33" s="2"/>
      <c r="Q33" s="18"/>
      <c r="R33" s="18"/>
      <c r="S33" s="18"/>
      <c r="T33" s="49"/>
      <c r="U33" s="49"/>
      <c r="V33" s="791"/>
      <c r="W33" s="18"/>
      <c r="X33" s="18"/>
      <c r="Y33" s="18"/>
      <c r="Z33" s="18"/>
      <c r="AA33" s="18"/>
      <c r="AB33" s="864"/>
    </row>
    <row r="34" spans="1:28" ht="15" customHeight="1">
      <c r="A34" s="935"/>
      <c r="B34" s="6"/>
      <c r="C34" s="6"/>
      <c r="D34" s="6"/>
      <c r="E34" s="6"/>
      <c r="F34" s="6"/>
      <c r="G34" s="19"/>
      <c r="H34" s="89"/>
      <c r="I34" s="20"/>
      <c r="J34" s="812"/>
      <c r="K34" s="89"/>
      <c r="L34" s="10"/>
      <c r="M34" s="10"/>
      <c r="N34" s="10"/>
      <c r="O34" s="713"/>
      <c r="P34" s="2"/>
      <c r="Q34" s="18"/>
      <c r="R34" s="18"/>
      <c r="S34" s="18"/>
      <c r="T34" s="49"/>
      <c r="U34" s="49"/>
      <c r="V34" s="791"/>
      <c r="W34" s="18"/>
      <c r="X34" s="18"/>
      <c r="Y34" s="18"/>
      <c r="Z34" s="18"/>
      <c r="AA34" s="18"/>
      <c r="AB34" s="864"/>
    </row>
    <row r="35" spans="1:28" ht="15" customHeight="1">
      <c r="A35" s="935"/>
      <c r="B35" s="6"/>
      <c r="C35" s="6"/>
      <c r="D35" s="6"/>
      <c r="E35" s="6"/>
      <c r="F35" s="6"/>
      <c r="G35" s="19"/>
      <c r="H35" s="89"/>
      <c r="I35" s="20"/>
      <c r="J35" s="812"/>
      <c r="K35" s="89"/>
      <c r="L35" s="10"/>
      <c r="M35" s="10"/>
      <c r="N35" s="10"/>
      <c r="O35" s="713"/>
      <c r="P35" s="2"/>
      <c r="Q35" s="18"/>
      <c r="R35" s="18"/>
      <c r="S35" s="18"/>
      <c r="T35" s="49"/>
      <c r="U35" s="49"/>
      <c r="V35" s="791"/>
      <c r="W35" s="18"/>
      <c r="X35" s="18"/>
      <c r="Y35" s="18"/>
      <c r="Z35" s="18"/>
      <c r="AA35" s="18"/>
      <c r="AB35" s="864"/>
    </row>
    <row r="36" spans="1:28" ht="15" customHeight="1">
      <c r="A36" s="935"/>
      <c r="B36" s="6"/>
      <c r="C36" s="6"/>
      <c r="D36" s="6"/>
      <c r="E36" s="6"/>
      <c r="F36" s="6"/>
      <c r="G36" s="19"/>
      <c r="H36" s="89"/>
      <c r="I36" s="20"/>
      <c r="J36" s="812"/>
      <c r="K36" s="89"/>
      <c r="L36" s="10"/>
      <c r="M36" s="10"/>
      <c r="N36" s="10"/>
      <c r="O36" s="713"/>
      <c r="P36" s="2"/>
      <c r="Q36" s="18"/>
      <c r="R36" s="18"/>
      <c r="S36" s="18"/>
      <c r="T36" s="49"/>
      <c r="U36" s="49"/>
      <c r="V36" s="791"/>
      <c r="W36" s="18"/>
      <c r="X36" s="18"/>
      <c r="Y36" s="18"/>
      <c r="Z36" s="18"/>
      <c r="AA36" s="18"/>
      <c r="AB36" s="864"/>
    </row>
    <row r="37" spans="1:28" ht="15" customHeight="1">
      <c r="A37" s="935"/>
      <c r="B37" s="6"/>
      <c r="C37" s="6"/>
      <c r="D37" s="6"/>
      <c r="E37" s="6"/>
      <c r="F37" s="6"/>
      <c r="G37" s="19"/>
      <c r="H37" s="89"/>
      <c r="I37" s="20"/>
      <c r="J37" s="20"/>
      <c r="K37" s="89"/>
      <c r="L37" s="10"/>
      <c r="M37" s="10"/>
      <c r="N37" s="10"/>
      <c r="O37" s="713"/>
      <c r="P37" s="2"/>
      <c r="Q37" s="18"/>
      <c r="R37" s="18"/>
      <c r="S37" s="18"/>
      <c r="T37" s="49"/>
      <c r="U37" s="49"/>
      <c r="V37" s="791"/>
      <c r="W37" s="18"/>
      <c r="X37" s="18"/>
      <c r="Y37" s="18"/>
      <c r="Z37" s="18"/>
      <c r="AA37" s="18"/>
      <c r="AB37" s="864"/>
    </row>
    <row r="38" spans="1:28" ht="15" customHeight="1">
      <c r="A38" s="935"/>
      <c r="B38" s="6"/>
      <c r="C38" s="6"/>
      <c r="D38" s="6"/>
      <c r="E38" s="6"/>
      <c r="F38" s="6"/>
      <c r="G38" s="19"/>
      <c r="H38" s="89"/>
      <c r="I38" s="888"/>
      <c r="J38" s="20"/>
      <c r="K38" s="89"/>
      <c r="L38" s="10"/>
      <c r="M38" s="10"/>
      <c r="N38" s="10"/>
      <c r="O38" s="713"/>
      <c r="P38" s="2"/>
      <c r="Q38" s="18"/>
      <c r="R38" s="18"/>
      <c r="S38" s="18"/>
      <c r="T38" s="49"/>
      <c r="U38" s="49"/>
      <c r="V38" s="49"/>
      <c r="W38" s="18"/>
      <c r="X38" s="18"/>
      <c r="Y38" s="18"/>
      <c r="Z38" s="18"/>
      <c r="AA38" s="18"/>
      <c r="AB38" s="864"/>
    </row>
    <row r="39" spans="1:28" ht="15" customHeight="1">
      <c r="A39" s="935"/>
      <c r="B39" s="6"/>
      <c r="C39" s="6"/>
      <c r="D39" s="6"/>
      <c r="E39" s="6"/>
      <c r="F39" s="6"/>
      <c r="G39" s="19"/>
      <c r="H39" s="89"/>
      <c r="I39" s="20"/>
      <c r="J39" s="10"/>
      <c r="K39" s="20"/>
      <c r="L39" s="10"/>
      <c r="M39" s="10"/>
      <c r="N39" s="11"/>
      <c r="O39" s="816"/>
      <c r="P39" s="2"/>
      <c r="Q39" s="18"/>
      <c r="R39" s="18"/>
      <c r="S39" s="18"/>
      <c r="T39" s="49"/>
      <c r="U39" s="49"/>
      <c r="V39" s="49"/>
      <c r="W39" s="18"/>
      <c r="X39" s="18"/>
      <c r="Y39" s="18"/>
      <c r="Z39" s="18"/>
      <c r="AA39" s="18"/>
      <c r="AB39" s="864"/>
    </row>
    <row r="40" spans="1:28" ht="15" customHeight="1">
      <c r="A40" s="935"/>
      <c r="B40" s="6"/>
      <c r="C40" s="6"/>
      <c r="D40" s="6"/>
      <c r="E40" s="6"/>
      <c r="F40" s="6"/>
      <c r="G40" s="19"/>
      <c r="H40" s="89"/>
      <c r="I40" s="887"/>
      <c r="J40" s="20"/>
      <c r="K40" s="89"/>
      <c r="L40" s="10"/>
      <c r="M40" s="10"/>
      <c r="N40" s="10"/>
      <c r="O40" s="713"/>
      <c r="P40" s="814"/>
      <c r="Q40" s="18"/>
      <c r="R40" s="18"/>
      <c r="S40" s="18"/>
      <c r="T40" s="49"/>
      <c r="U40" s="49"/>
      <c r="V40" s="49"/>
      <c r="W40" s="18"/>
      <c r="X40" s="18"/>
      <c r="Y40" s="18"/>
      <c r="Z40" s="18"/>
      <c r="AA40" s="18"/>
      <c r="AB40" s="864"/>
    </row>
    <row r="41" spans="1:28" ht="15" customHeight="1">
      <c r="A41" s="935"/>
      <c r="B41" s="6"/>
      <c r="C41" s="6"/>
      <c r="D41" s="6"/>
      <c r="E41" s="6"/>
      <c r="F41" s="6"/>
      <c r="G41" s="19"/>
      <c r="H41" s="89"/>
      <c r="I41" s="20"/>
      <c r="J41" s="20"/>
      <c r="K41" s="89"/>
      <c r="L41" s="10"/>
      <c r="M41" s="10"/>
      <c r="N41" s="10"/>
      <c r="O41" s="713"/>
      <c r="P41" s="2"/>
      <c r="Q41" s="18"/>
      <c r="R41" s="18"/>
      <c r="S41" s="18"/>
      <c r="T41" s="49"/>
      <c r="U41" s="49"/>
      <c r="V41" s="49"/>
      <c r="W41" s="18"/>
      <c r="X41" s="18"/>
      <c r="Y41" s="18"/>
      <c r="Z41" s="18"/>
      <c r="AA41" s="18"/>
      <c r="AB41" s="864"/>
    </row>
    <row r="42" spans="1:28" ht="15" customHeight="1">
      <c r="A42" s="935"/>
      <c r="B42" s="6"/>
      <c r="C42" s="6"/>
      <c r="D42" s="6"/>
      <c r="E42" s="6"/>
      <c r="F42" s="6"/>
      <c r="G42" s="89"/>
      <c r="H42" s="89"/>
      <c r="I42" s="887"/>
      <c r="J42" s="10"/>
      <c r="K42" s="89"/>
      <c r="L42" s="10"/>
      <c r="M42" s="10"/>
      <c r="N42" s="11"/>
      <c r="O42" s="713"/>
      <c r="P42" s="814"/>
      <c r="Q42" s="18"/>
      <c r="R42" s="18"/>
      <c r="S42" s="49"/>
      <c r="T42" s="49"/>
      <c r="U42" s="49"/>
      <c r="V42" s="791"/>
      <c r="W42" s="49"/>
      <c r="X42" s="18"/>
      <c r="Y42" s="18"/>
      <c r="Z42" s="18"/>
      <c r="AA42" s="18"/>
      <c r="AB42" s="864"/>
    </row>
    <row r="43" spans="1:28" ht="15" customHeight="1">
      <c r="A43" s="935"/>
      <c r="B43" s="6"/>
      <c r="C43" s="6"/>
      <c r="D43" s="6"/>
      <c r="E43" s="6"/>
      <c r="F43" s="6"/>
      <c r="G43" s="89"/>
      <c r="H43" s="89"/>
      <c r="I43" s="10"/>
      <c r="J43" s="10"/>
      <c r="K43" s="89"/>
      <c r="L43" s="10"/>
      <c r="M43" s="10"/>
      <c r="N43" s="11"/>
      <c r="O43" s="713"/>
      <c r="P43" s="2"/>
      <c r="Q43" s="18"/>
      <c r="R43" s="18"/>
      <c r="S43" s="49"/>
      <c r="T43" s="49"/>
      <c r="U43" s="49"/>
      <c r="V43" s="49"/>
      <c r="W43" s="49"/>
      <c r="X43" s="49"/>
      <c r="Y43" s="49"/>
      <c r="Z43" s="49"/>
      <c r="AA43" s="49"/>
      <c r="AB43" s="906"/>
    </row>
    <row r="44" spans="1:28" ht="15" customHeight="1">
      <c r="A44" s="935"/>
      <c r="B44" s="6"/>
      <c r="C44" s="6"/>
      <c r="D44" s="6"/>
      <c r="E44" s="6"/>
      <c r="F44" s="6"/>
      <c r="G44" s="89"/>
      <c r="H44" s="89"/>
      <c r="I44" s="887"/>
      <c r="J44" s="10"/>
      <c r="K44" s="89"/>
      <c r="L44" s="10"/>
      <c r="M44" s="10"/>
      <c r="N44" s="11"/>
      <c r="O44" s="713"/>
      <c r="P44" s="814"/>
      <c r="Q44" s="18"/>
      <c r="R44" s="18"/>
      <c r="S44" s="49"/>
      <c r="T44" s="49"/>
      <c r="U44" s="49"/>
      <c r="V44" s="791"/>
      <c r="W44" s="49"/>
      <c r="X44" s="18"/>
      <c r="Y44" s="18"/>
      <c r="Z44" s="18"/>
      <c r="AA44" s="18"/>
      <c r="AB44" s="864"/>
    </row>
    <row r="45" spans="1:28" ht="15" customHeight="1">
      <c r="A45" s="935"/>
      <c r="B45" s="6"/>
      <c r="C45" s="6"/>
      <c r="D45" s="6"/>
      <c r="E45" s="6"/>
      <c r="F45" s="6"/>
      <c r="G45" s="19"/>
      <c r="H45" s="89"/>
      <c r="I45" s="20"/>
      <c r="J45" s="20"/>
      <c r="K45" s="89"/>
      <c r="L45" s="10"/>
      <c r="M45" s="10"/>
      <c r="N45" s="10"/>
      <c r="O45" s="713"/>
      <c r="P45" s="2"/>
      <c r="Q45" s="1"/>
      <c r="R45" s="1"/>
      <c r="S45" s="1"/>
      <c r="T45" s="1"/>
      <c r="U45" s="1"/>
      <c r="V45" s="1"/>
      <c r="W45" s="1"/>
      <c r="X45" s="1"/>
      <c r="Y45" s="1"/>
      <c r="Z45" s="1"/>
      <c r="AA45" s="1"/>
      <c r="AB45" s="865"/>
    </row>
    <row r="46" spans="1:28" ht="15" customHeight="1">
      <c r="A46" s="935"/>
      <c r="B46" s="6"/>
      <c r="C46" s="6"/>
      <c r="D46" s="6"/>
      <c r="E46" s="6"/>
      <c r="F46" s="6"/>
      <c r="G46" s="19"/>
      <c r="H46" s="89"/>
      <c r="I46" s="20"/>
      <c r="J46" s="20"/>
      <c r="K46" s="89"/>
      <c r="L46" s="10"/>
      <c r="M46" s="10"/>
      <c r="N46" s="10"/>
      <c r="O46" s="713"/>
      <c r="P46" s="2"/>
      <c r="Q46" s="1"/>
      <c r="R46" s="1"/>
      <c r="S46" s="1"/>
      <c r="T46" s="1"/>
      <c r="U46" s="1"/>
      <c r="V46" s="1"/>
      <c r="W46" s="1"/>
      <c r="X46" s="1"/>
      <c r="Y46" s="1"/>
      <c r="Z46" s="1"/>
      <c r="AA46" s="1"/>
      <c r="AB46" s="865"/>
    </row>
    <row r="47" spans="1:28" ht="15" customHeight="1">
      <c r="A47" s="935"/>
      <c r="B47" s="6"/>
      <c r="C47" s="6"/>
      <c r="D47" s="6"/>
      <c r="E47" s="6"/>
      <c r="F47" s="6"/>
      <c r="G47" s="19"/>
      <c r="H47" s="89"/>
      <c r="I47" s="20"/>
      <c r="J47" s="20"/>
      <c r="K47" s="89"/>
      <c r="L47" s="10"/>
      <c r="M47" s="10"/>
      <c r="N47" s="11"/>
      <c r="O47" s="713"/>
      <c r="P47" s="2"/>
      <c r="Q47" s="1"/>
      <c r="R47" s="1"/>
      <c r="S47" s="1"/>
      <c r="T47" s="1"/>
      <c r="U47" s="1"/>
      <c r="V47" s="1"/>
      <c r="W47" s="1"/>
      <c r="X47" s="1"/>
      <c r="Y47" s="1"/>
      <c r="Z47" s="1"/>
      <c r="AA47" s="1"/>
      <c r="AB47" s="865"/>
    </row>
    <row r="48" spans="1:28" ht="15" customHeight="1">
      <c r="A48" s="935"/>
      <c r="B48" s="6"/>
      <c r="C48" s="6"/>
      <c r="D48" s="6"/>
      <c r="E48" s="6"/>
      <c r="F48" s="6"/>
      <c r="G48" s="6"/>
      <c r="H48" s="89"/>
      <c r="I48" s="20"/>
      <c r="J48" s="20"/>
      <c r="K48" s="10"/>
      <c r="L48" s="10"/>
      <c r="M48" s="10"/>
      <c r="N48" s="11"/>
      <c r="O48" s="7"/>
      <c r="P48" s="17"/>
      <c r="Q48" s="1"/>
      <c r="R48" s="1"/>
      <c r="S48" s="1"/>
      <c r="T48" s="1"/>
      <c r="U48" s="1"/>
      <c r="V48" s="1"/>
      <c r="W48" s="1"/>
      <c r="X48" s="1"/>
      <c r="Y48" s="1"/>
      <c r="Z48" s="1"/>
      <c r="AA48" s="1"/>
      <c r="AB48" s="865"/>
    </row>
    <row r="49" spans="1:28" ht="15" customHeight="1" thickBot="1">
      <c r="A49" s="936"/>
      <c r="B49" s="70"/>
      <c r="C49" s="70"/>
      <c r="D49" s="70"/>
      <c r="E49" s="70"/>
      <c r="F49" s="70"/>
      <c r="G49" s="70"/>
      <c r="H49" s="71"/>
      <c r="I49" s="72"/>
      <c r="J49" s="72"/>
      <c r="K49" s="71"/>
      <c r="L49" s="73"/>
      <c r="M49" s="73"/>
      <c r="N49" s="74"/>
      <c r="O49" s="75"/>
      <c r="P49" s="5"/>
      <c r="Q49" s="4"/>
      <c r="R49" s="4"/>
      <c r="S49" s="4"/>
      <c r="T49" s="4"/>
      <c r="U49" s="4"/>
      <c r="V49" s="4"/>
      <c r="W49" s="4"/>
      <c r="X49" s="4"/>
      <c r="Y49" s="4"/>
      <c r="Z49" s="4"/>
      <c r="AA49" s="4"/>
      <c r="AB49" s="866"/>
    </row>
    <row r="50" spans="1:28" ht="12" customHeight="1" thickBot="1">
      <c r="A50" s="933"/>
      <c r="B50" s="1024"/>
      <c r="C50" s="1025"/>
      <c r="D50" s="1026"/>
      <c r="E50" s="1026"/>
      <c r="F50" s="1026"/>
      <c r="G50" s="1026"/>
      <c r="H50" s="1026"/>
      <c r="I50" s="1026"/>
      <c r="J50" s="1026"/>
      <c r="K50" s="1026"/>
      <c r="L50" s="1026"/>
      <c r="M50" s="1026"/>
      <c r="N50" s="1026"/>
      <c r="O50" s="1026"/>
      <c r="P50" s="3">
        <f>SUM(P16:P49)</f>
        <v>18500000</v>
      </c>
      <c r="Q50" s="3">
        <f t="shared" ref="Q50:AB50" si="0">SUM(Q16:Q49)</f>
        <v>0</v>
      </c>
      <c r="R50" s="3">
        <f t="shared" si="0"/>
        <v>0</v>
      </c>
      <c r="S50" s="3">
        <f t="shared" si="0"/>
        <v>0</v>
      </c>
      <c r="T50" s="3">
        <f t="shared" si="0"/>
        <v>0</v>
      </c>
      <c r="U50" s="3">
        <f t="shared" si="0"/>
        <v>5550000</v>
      </c>
      <c r="V50" s="3">
        <f t="shared" si="0"/>
        <v>2590000</v>
      </c>
      <c r="W50" s="3">
        <f t="shared" si="0"/>
        <v>2590000</v>
      </c>
      <c r="X50" s="3">
        <f t="shared" si="0"/>
        <v>2590000</v>
      </c>
      <c r="Y50" s="3">
        <f t="shared" si="0"/>
        <v>2590000</v>
      </c>
      <c r="Z50" s="3">
        <f t="shared" si="0"/>
        <v>2590000</v>
      </c>
      <c r="AA50" s="3">
        <f t="shared" si="0"/>
        <v>0</v>
      </c>
      <c r="AB50" s="924">
        <f t="shared" si="0"/>
        <v>0</v>
      </c>
    </row>
    <row r="51" spans="1:28" ht="9" customHeight="1" thickBot="1">
      <c r="A51" s="933"/>
      <c r="B51" s="925"/>
      <c r="C51" s="8"/>
      <c r="D51" s="8"/>
      <c r="E51" s="8"/>
      <c r="F51" s="8"/>
      <c r="G51" s="8"/>
      <c r="H51" s="8"/>
      <c r="I51" s="8"/>
      <c r="J51" s="8"/>
      <c r="K51" s="8"/>
      <c r="L51" s="8"/>
      <c r="M51" s="8"/>
      <c r="N51" s="8"/>
      <c r="O51" s="76"/>
      <c r="P51" s="8"/>
      <c r="Q51" s="8"/>
      <c r="R51" s="8"/>
      <c r="S51" s="8"/>
      <c r="T51" s="8"/>
      <c r="U51" s="8"/>
      <c r="V51" s="8"/>
      <c r="W51" s="8"/>
      <c r="X51" s="8"/>
      <c r="Y51" s="8"/>
      <c r="Z51" s="8"/>
      <c r="AA51" s="8"/>
      <c r="AB51" s="927"/>
    </row>
    <row r="52" spans="1:28" ht="15" customHeight="1" thickTop="1" thickBot="1">
      <c r="A52" s="934"/>
      <c r="B52" s="1011"/>
      <c r="C52" s="1012"/>
      <c r="D52" s="1012"/>
      <c r="E52" s="1012"/>
      <c r="F52" s="1012"/>
      <c r="G52" s="1012"/>
      <c r="H52" s="1012"/>
      <c r="I52" s="1012"/>
      <c r="J52" s="1012"/>
      <c r="K52" s="1012"/>
      <c r="L52" s="1012"/>
      <c r="M52" s="1012"/>
      <c r="N52" s="1012"/>
      <c r="O52" s="1013"/>
      <c r="P52" s="3">
        <f>'A-3 F CULTURA'!P53+'A-4 FID'!P50</f>
        <v>95674264.260000005</v>
      </c>
      <c r="Q52" s="3">
        <f>'A-3 F CULTURA'!Q53+'A-4 FID'!Q50</f>
        <v>0</v>
      </c>
      <c r="R52" s="3">
        <f>'A-3 F CULTURA'!R53+'A-4 FID'!R50</f>
        <v>0</v>
      </c>
      <c r="S52" s="3">
        <f>'A-3 F CULTURA'!S53+'A-4 FID'!S50</f>
        <v>4208483.16</v>
      </c>
      <c r="T52" s="3">
        <f>'A-3 F CULTURA'!T53+'A-4 FID'!T50</f>
        <v>10104948.51</v>
      </c>
      <c r="U52" s="3">
        <f>'A-3 F CULTURA'!U53+'A-4 FID'!U50</f>
        <v>20244735.809999999</v>
      </c>
      <c r="V52" s="3">
        <f>'A-3 F CULTURA'!V53+'A-4 FID'!V50</f>
        <v>21063333.260000002</v>
      </c>
      <c r="W52" s="3">
        <f>'A-3 F CULTURA'!W53+'A-4 FID'!W50</f>
        <v>18287668.060000002</v>
      </c>
      <c r="X52" s="3">
        <f>'A-3 F CULTURA'!X53+'A-4 FID'!X50</f>
        <v>12367719.550000001</v>
      </c>
      <c r="Y52" s="3">
        <f>'A-3 F CULTURA'!Y53+'A-4 FID'!Y50</f>
        <v>6807375.9100000001</v>
      </c>
      <c r="Z52" s="3">
        <f>'A-3 F CULTURA'!Z53+'A-4 FID'!Z50</f>
        <v>2590000</v>
      </c>
      <c r="AA52" s="3">
        <f>'A-3 F CULTURA'!AA53+'A-4 FID'!AA50</f>
        <v>0</v>
      </c>
      <c r="AB52" s="924">
        <f>'A-3 F CULTURA'!AB53+'A-4 FID'!AB50</f>
        <v>0</v>
      </c>
    </row>
    <row r="53" spans="1:28" ht="9" customHeight="1" thickBot="1">
      <c r="B53" s="8"/>
      <c r="C53" s="8"/>
      <c r="D53" s="8"/>
      <c r="E53" s="8"/>
      <c r="F53" s="8"/>
      <c r="G53" s="8"/>
      <c r="H53" s="8"/>
      <c r="I53" s="8"/>
      <c r="J53" s="8"/>
      <c r="K53" s="8"/>
      <c r="L53" s="8"/>
      <c r="M53" s="8"/>
      <c r="N53" s="8"/>
      <c r="O53" s="76"/>
      <c r="P53" s="8"/>
      <c r="Q53" s="8"/>
      <c r="R53" s="8"/>
      <c r="S53" s="8"/>
      <c r="T53" s="8"/>
      <c r="U53" s="8"/>
      <c r="V53" s="8"/>
      <c r="W53" s="8"/>
      <c r="X53" s="8"/>
      <c r="Y53" s="8"/>
      <c r="Z53" s="8"/>
      <c r="AA53" s="8"/>
      <c r="AB53" s="8"/>
    </row>
    <row r="54" spans="1:28" ht="6.75" customHeight="1" thickTop="1"/>
    <row r="55" spans="1:28" ht="45" customHeight="1">
      <c r="D55" s="1003" t="s">
        <v>526</v>
      </c>
      <c r="E55" s="1003"/>
      <c r="F55" s="1003"/>
      <c r="G55" s="1003"/>
      <c r="H55" s="1003"/>
      <c r="I55" s="1003"/>
      <c r="J55" s="892"/>
      <c r="K55" s="56"/>
      <c r="L55" s="1003" t="s">
        <v>55</v>
      </c>
      <c r="M55" s="1003"/>
      <c r="N55" s="57"/>
      <c r="O55" s="78"/>
      <c r="P55" s="15"/>
      <c r="Q55" s="1003" t="s">
        <v>531</v>
      </c>
      <c r="R55" s="1003"/>
      <c r="S55" s="1003"/>
      <c r="U55" s="1003" t="s">
        <v>538</v>
      </c>
      <c r="V55" s="1003"/>
      <c r="W55" s="1003"/>
      <c r="Y55" s="1003" t="s">
        <v>535</v>
      </c>
      <c r="Z55" s="1003"/>
      <c r="AA55" s="1003"/>
      <c r="AB55" s="58"/>
    </row>
    <row r="56" spans="1:28">
      <c r="D56" s="1021" t="s">
        <v>543</v>
      </c>
      <c r="E56" s="1021"/>
      <c r="F56" s="1021"/>
      <c r="G56" s="1021"/>
      <c r="H56" s="1021"/>
      <c r="I56" s="1021"/>
      <c r="J56" s="892"/>
      <c r="K56" s="78"/>
      <c r="L56" s="1021" t="s">
        <v>530</v>
      </c>
      <c r="M56" s="1021"/>
      <c r="N56" s="57"/>
      <c r="O56" s="78"/>
      <c r="Q56" s="1022" t="s">
        <v>39</v>
      </c>
      <c r="R56" s="1022"/>
      <c r="S56" s="1022"/>
      <c r="U56" s="1022" t="s">
        <v>539</v>
      </c>
      <c r="V56" s="1022"/>
      <c r="W56" s="1022"/>
      <c r="Y56" s="1021" t="s">
        <v>528</v>
      </c>
      <c r="Z56" s="1021"/>
      <c r="AA56" s="1021"/>
      <c r="AB56" s="58"/>
    </row>
    <row r="57" spans="1:28" ht="5.25" customHeight="1" thickBot="1">
      <c r="B57" s="16"/>
      <c r="C57" s="16"/>
      <c r="D57" s="16"/>
      <c r="E57" s="16"/>
      <c r="F57" s="16"/>
      <c r="G57" s="16"/>
      <c r="H57" s="16"/>
      <c r="I57" s="16"/>
      <c r="J57" s="862"/>
      <c r="K57" s="16"/>
      <c r="L57" s="16"/>
      <c r="M57" s="16"/>
      <c r="N57" s="16"/>
      <c r="O57" s="79"/>
      <c r="P57" s="16"/>
      <c r="Q57" s="16"/>
      <c r="R57" s="16"/>
      <c r="S57" s="16"/>
      <c r="T57" s="16"/>
      <c r="U57" s="16"/>
      <c r="V57" s="16"/>
      <c r="W57" s="16"/>
      <c r="X57" s="16"/>
      <c r="Y57" s="16"/>
      <c r="Z57" s="16"/>
      <c r="AA57" s="16"/>
      <c r="AB57" s="16"/>
    </row>
    <row r="58" spans="1:28" ht="9" customHeight="1">
      <c r="B58" s="62"/>
      <c r="C58" s="62"/>
      <c r="D58" s="62"/>
      <c r="E58" s="62"/>
      <c r="F58" s="62"/>
      <c r="G58" s="62"/>
      <c r="H58" s="62"/>
      <c r="I58" s="62"/>
      <c r="J58" s="62"/>
    </row>
    <row r="59" spans="1:28" ht="1.5" customHeight="1">
      <c r="B59" s="13"/>
      <c r="C59" s="13"/>
      <c r="D59" s="13"/>
      <c r="E59" s="13"/>
      <c r="F59" s="13"/>
      <c r="G59" s="13"/>
      <c r="H59" s="13"/>
      <c r="I59" s="13"/>
      <c r="J59" s="13"/>
      <c r="K59" s="13"/>
      <c r="L59" s="13"/>
      <c r="M59" s="13"/>
      <c r="N59" s="13"/>
      <c r="O59" s="65"/>
      <c r="P59" s="13"/>
    </row>
    <row r="60" spans="1:28" ht="20.25" customHeight="1">
      <c r="B60" s="13"/>
      <c r="C60" s="13"/>
      <c r="D60" s="13"/>
      <c r="E60" s="13"/>
      <c r="F60" s="13"/>
      <c r="G60" s="13"/>
      <c r="H60" s="13"/>
      <c r="I60" s="13"/>
      <c r="J60" s="13"/>
      <c r="K60" s="13"/>
      <c r="L60" s="13"/>
      <c r="M60" s="13"/>
      <c r="N60" s="13"/>
      <c r="O60" s="65"/>
      <c r="Z60" s="63" t="s">
        <v>11</v>
      </c>
      <c r="AA60" s="63" t="s">
        <v>1</v>
      </c>
      <c r="AB60" s="63" t="s">
        <v>0</v>
      </c>
    </row>
    <row r="61" spans="1:28">
      <c r="B61" s="13"/>
      <c r="C61" s="13"/>
      <c r="D61" s="13"/>
      <c r="E61" s="13"/>
      <c r="F61" s="13"/>
      <c r="G61" s="13"/>
      <c r="H61" s="13"/>
      <c r="I61" s="13"/>
      <c r="J61" s="13"/>
      <c r="K61" s="13"/>
      <c r="L61" s="13"/>
      <c r="M61" s="13"/>
      <c r="N61" s="13"/>
      <c r="O61" s="65"/>
      <c r="P61" s="13"/>
      <c r="Q61" s="13"/>
      <c r="R61" s="13"/>
      <c r="S61" s="13"/>
      <c r="Y61" s="64" t="s">
        <v>35</v>
      </c>
      <c r="Z61" s="63">
        <v>15</v>
      </c>
      <c r="AA61" s="63" t="s">
        <v>46</v>
      </c>
      <c r="AB61" s="63">
        <v>2015</v>
      </c>
    </row>
    <row r="62" spans="1:28" ht="7.5" customHeight="1">
      <c r="B62" s="13"/>
      <c r="C62" s="13"/>
      <c r="D62" s="13"/>
      <c r="E62" s="13"/>
      <c r="F62" s="13"/>
      <c r="G62" s="13"/>
      <c r="H62" s="13"/>
      <c r="I62" s="13"/>
      <c r="J62" s="13"/>
      <c r="K62" s="13"/>
      <c r="L62" s="13"/>
      <c r="M62" s="13"/>
      <c r="N62" s="13"/>
      <c r="O62" s="65"/>
      <c r="P62" s="13"/>
      <c r="Q62" s="13"/>
      <c r="R62" s="13"/>
      <c r="S62" s="13"/>
    </row>
  </sheetData>
  <mergeCells count="42">
    <mergeCell ref="A13:P13"/>
    <mergeCell ref="Q13:AA13"/>
    <mergeCell ref="A14:F14"/>
    <mergeCell ref="K14:K15"/>
    <mergeCell ref="G14:G15"/>
    <mergeCell ref="H14:H15"/>
    <mergeCell ref="I14:I15"/>
    <mergeCell ref="J14:J15"/>
    <mergeCell ref="W14:W15"/>
    <mergeCell ref="X14:X15"/>
    <mergeCell ref="AB14:AB15"/>
    <mergeCell ref="U14:U15"/>
    <mergeCell ref="V14:V15"/>
    <mergeCell ref="B2:F6"/>
    <mergeCell ref="L2:Y2"/>
    <mergeCell ref="L3:Y3"/>
    <mergeCell ref="L6:V6"/>
    <mergeCell ref="H7:Z7"/>
    <mergeCell ref="Q14:Q15"/>
    <mergeCell ref="R14:R15"/>
    <mergeCell ref="S14:S15"/>
    <mergeCell ref="Y14:Y15"/>
    <mergeCell ref="Z14:Z15"/>
    <mergeCell ref="T14:T15"/>
    <mergeCell ref="A9:D9"/>
    <mergeCell ref="Y12:AA12"/>
    <mergeCell ref="B50:O50"/>
    <mergeCell ref="A12:X12"/>
    <mergeCell ref="Y56:AA56"/>
    <mergeCell ref="Y55:AA55"/>
    <mergeCell ref="B52:O52"/>
    <mergeCell ref="D55:I55"/>
    <mergeCell ref="L55:M55"/>
    <mergeCell ref="Q55:S55"/>
    <mergeCell ref="U55:W55"/>
    <mergeCell ref="D56:I56"/>
    <mergeCell ref="L56:M56"/>
    <mergeCell ref="Q56:S56"/>
    <mergeCell ref="U56:W56"/>
    <mergeCell ref="L14:O14"/>
    <mergeCell ref="P14:P15"/>
    <mergeCell ref="AA14:AA15"/>
  </mergeCells>
  <printOptions horizontalCentered="1"/>
  <pageMargins left="0.39370078740157483" right="0.39370078740157483" top="0.74803149606299213" bottom="0.35433070866141736" header="0.31496062992125984" footer="0.31496062992125984"/>
  <pageSetup paperSize="5" scale="50" orientation="landscape" r:id="rId1"/>
  <drawing r:id="rId2"/>
</worksheet>
</file>

<file path=xl/worksheets/sheet11.xml><?xml version="1.0" encoding="utf-8"?>
<worksheet xmlns="http://schemas.openxmlformats.org/spreadsheetml/2006/main" xmlns:r="http://schemas.openxmlformats.org/officeDocument/2006/relationships">
  <sheetPr>
    <tabColor theme="6" tint="-0.249977111117893"/>
  </sheetPr>
  <dimension ref="A2:AB63"/>
  <sheetViews>
    <sheetView view="pageBreakPreview" zoomScaleSheetLayoutView="100" workbookViewId="0">
      <selection activeCell="A9" sqref="A9:D9"/>
    </sheetView>
  </sheetViews>
  <sheetFormatPr baseColWidth="10" defaultRowHeight="12.75"/>
  <cols>
    <col min="1" max="7" width="3.7109375" style="12" customWidth="1"/>
    <col min="8" max="8" width="5.7109375" style="12" customWidth="1"/>
    <col min="9" max="9" width="25.7109375" style="12" customWidth="1"/>
    <col min="10" max="10" width="20.7109375" style="12" customWidth="1"/>
    <col min="11" max="11" width="7.7109375" style="12" customWidth="1"/>
    <col min="12" max="12" width="25.7109375" style="12" customWidth="1"/>
    <col min="13" max="13" width="20.7109375" style="12" customWidth="1"/>
    <col min="14" max="14" width="12.7109375" style="12" customWidth="1"/>
    <col min="15" max="15" width="12.7109375" style="891" customWidth="1"/>
    <col min="16" max="16" width="15.7109375" style="12" customWidth="1"/>
    <col min="17" max="28" width="10.7109375" style="12" customWidth="1"/>
    <col min="29" max="16384" width="11.42578125" style="12"/>
  </cols>
  <sheetData>
    <row r="2" spans="1:28">
      <c r="B2" s="999"/>
      <c r="C2" s="999"/>
      <c r="D2" s="999"/>
      <c r="E2" s="999"/>
      <c r="F2" s="999"/>
      <c r="G2" s="30"/>
      <c r="H2" s="31"/>
      <c r="I2" s="31"/>
      <c r="J2" s="31"/>
      <c r="L2" s="1000" t="s">
        <v>230</v>
      </c>
      <c r="M2" s="1000"/>
      <c r="N2" s="1000"/>
      <c r="O2" s="1000"/>
      <c r="P2" s="1000"/>
      <c r="Q2" s="1000"/>
      <c r="R2" s="1000"/>
      <c r="S2" s="1000"/>
      <c r="T2" s="1000"/>
      <c r="U2" s="1000"/>
      <c r="V2" s="1000"/>
      <c r="W2" s="1000"/>
      <c r="X2" s="1000"/>
      <c r="Y2" s="1000"/>
    </row>
    <row r="3" spans="1:28">
      <c r="B3" s="999"/>
      <c r="C3" s="999"/>
      <c r="D3" s="999"/>
      <c r="E3" s="999"/>
      <c r="F3" s="999"/>
      <c r="H3" s="31"/>
      <c r="I3" s="31"/>
      <c r="J3" s="31"/>
      <c r="L3" s="1001" t="s">
        <v>603</v>
      </c>
      <c r="M3" s="1001"/>
      <c r="N3" s="1001"/>
      <c r="O3" s="1001"/>
      <c r="P3" s="1001"/>
      <c r="Q3" s="1001"/>
      <c r="R3" s="1001"/>
      <c r="S3" s="1001"/>
      <c r="T3" s="1001"/>
      <c r="U3" s="1001"/>
      <c r="V3" s="1001"/>
      <c r="W3" s="1001"/>
      <c r="X3" s="1001"/>
      <c r="Y3" s="1001"/>
      <c r="Z3" s="13"/>
      <c r="AA3" s="13"/>
      <c r="AB3" s="13"/>
    </row>
    <row r="4" spans="1:28">
      <c r="B4" s="999"/>
      <c r="C4" s="999"/>
      <c r="D4" s="999"/>
      <c r="E4" s="999"/>
      <c r="F4" s="999"/>
      <c r="H4" s="31"/>
      <c r="I4" s="31"/>
      <c r="J4" s="31"/>
      <c r="X4" s="940" t="s">
        <v>50</v>
      </c>
      <c r="Y4" s="940"/>
      <c r="Z4" s="940"/>
      <c r="AA4" s="940"/>
      <c r="AB4" s="940"/>
    </row>
    <row r="5" spans="1:28">
      <c r="B5" s="999"/>
      <c r="C5" s="999"/>
      <c r="D5" s="999"/>
      <c r="E5" s="999"/>
      <c r="F5" s="999"/>
      <c r="H5" s="31"/>
      <c r="I5" s="31"/>
      <c r="J5" s="31"/>
      <c r="Z5" s="13"/>
      <c r="AA5" s="13"/>
      <c r="AB5" s="13"/>
    </row>
    <row r="6" spans="1:28">
      <c r="B6" s="999"/>
      <c r="C6" s="999"/>
      <c r="D6" s="999"/>
      <c r="E6" s="999"/>
      <c r="F6" s="999"/>
      <c r="G6" s="31"/>
      <c r="H6" s="31"/>
      <c r="I6" s="31"/>
      <c r="J6" s="31"/>
      <c r="L6" s="1002"/>
      <c r="M6" s="1002"/>
      <c r="N6" s="1002"/>
      <c r="O6" s="1002"/>
      <c r="P6" s="1002"/>
      <c r="Q6" s="1002"/>
      <c r="R6" s="1002"/>
      <c r="S6" s="1002"/>
      <c r="T6" s="1002"/>
      <c r="U6" s="1002"/>
      <c r="V6" s="1002"/>
    </row>
    <row r="7" spans="1:28">
      <c r="B7" s="890"/>
      <c r="C7" s="890"/>
      <c r="D7" s="890"/>
      <c r="E7" s="890"/>
      <c r="F7" s="890"/>
      <c r="G7" s="890"/>
      <c r="H7" s="1001" t="s">
        <v>231</v>
      </c>
      <c r="I7" s="1001"/>
      <c r="J7" s="1001"/>
      <c r="K7" s="1001"/>
      <c r="L7" s="1001"/>
      <c r="M7" s="1001"/>
      <c r="N7" s="1001"/>
      <c r="O7" s="1001"/>
      <c r="P7" s="1001"/>
      <c r="Q7" s="1001"/>
      <c r="R7" s="1001"/>
      <c r="S7" s="1001"/>
      <c r="T7" s="1001"/>
      <c r="U7" s="1001"/>
      <c r="V7" s="1001"/>
      <c r="W7" s="1001"/>
      <c r="X7" s="1001"/>
      <c r="Y7" s="1001"/>
      <c r="Z7" s="1001"/>
    </row>
    <row r="8" spans="1:28" ht="13.5" thickBot="1">
      <c r="D8" s="797"/>
      <c r="E8" s="797"/>
      <c r="F8" s="797"/>
      <c r="G8" s="797"/>
      <c r="H8" s="797"/>
      <c r="I8" s="797"/>
      <c r="J8" s="797"/>
      <c r="K8" s="797"/>
      <c r="L8" s="797"/>
      <c r="M8" s="797"/>
      <c r="N8" s="797"/>
      <c r="P8" s="797"/>
      <c r="Q8" s="797"/>
      <c r="R8" s="797"/>
      <c r="S8" s="797"/>
      <c r="T8" s="797"/>
      <c r="U8" s="797"/>
      <c r="V8" s="797"/>
      <c r="W8" s="797"/>
      <c r="X8" s="797"/>
      <c r="Y8" s="797"/>
      <c r="Z8" s="797"/>
      <c r="AA8" s="797"/>
      <c r="AB8" s="797"/>
    </row>
    <row r="9" spans="1:28" ht="13.5" thickBot="1">
      <c r="A9" s="988" t="s">
        <v>40</v>
      </c>
      <c r="B9" s="989"/>
      <c r="C9" s="989"/>
      <c r="D9" s="990"/>
      <c r="E9" s="919"/>
      <c r="F9" s="798" t="s">
        <v>16</v>
      </c>
      <c r="G9" s="799"/>
      <c r="H9" s="799"/>
      <c r="I9" s="799"/>
      <c r="J9" s="799"/>
      <c r="K9" s="800"/>
      <c r="L9" s="15"/>
      <c r="M9" s="65"/>
      <c r="N9" s="918"/>
      <c r="O9" s="918"/>
      <c r="P9" s="918"/>
      <c r="Q9" s="918"/>
      <c r="R9" s="918"/>
      <c r="S9" s="918"/>
      <c r="T9" s="918"/>
      <c r="U9" s="918"/>
      <c r="V9" s="918"/>
      <c r="W9" s="918"/>
      <c r="X9" s="918"/>
      <c r="Y9" s="918"/>
      <c r="Z9" s="918"/>
      <c r="AA9" s="918"/>
      <c r="AB9" s="918"/>
    </row>
    <row r="10" spans="1:28" s="29" customFormat="1" ht="11.25">
      <c r="L10" s="37"/>
      <c r="M10" s="15"/>
      <c r="N10" s="15"/>
      <c r="O10" s="15"/>
      <c r="P10" s="15"/>
      <c r="Q10" s="15"/>
      <c r="R10" s="15"/>
      <c r="S10" s="15" t="s">
        <v>17</v>
      </c>
      <c r="T10" s="863" t="s">
        <v>43</v>
      </c>
      <c r="U10" s="15" t="s">
        <v>18</v>
      </c>
      <c r="V10" s="863" t="s">
        <v>44</v>
      </c>
      <c r="W10" s="15" t="s">
        <v>45</v>
      </c>
      <c r="X10" s="863">
        <v>31</v>
      </c>
      <c r="Y10" s="39" t="s">
        <v>18</v>
      </c>
      <c r="Z10" s="863" t="s">
        <v>46</v>
      </c>
      <c r="AA10" s="39" t="s">
        <v>18</v>
      </c>
      <c r="AB10" s="863">
        <v>2016</v>
      </c>
    </row>
    <row r="11" spans="1:28" ht="13.5" thickBot="1">
      <c r="M11" s="16"/>
      <c r="N11" s="13"/>
      <c r="O11" s="65"/>
      <c r="P11" s="13"/>
    </row>
    <row r="12" spans="1:28">
      <c r="A12" s="993" t="s">
        <v>49</v>
      </c>
      <c r="B12" s="994"/>
      <c r="C12" s="994"/>
      <c r="D12" s="994"/>
      <c r="E12" s="994"/>
      <c r="F12" s="994"/>
      <c r="G12" s="994"/>
      <c r="H12" s="994"/>
      <c r="I12" s="994"/>
      <c r="J12" s="994"/>
      <c r="K12" s="994"/>
      <c r="L12" s="994"/>
      <c r="M12" s="994"/>
      <c r="N12" s="994"/>
      <c r="O12" s="994"/>
      <c r="P12" s="994"/>
      <c r="Q12" s="994"/>
      <c r="R12" s="994"/>
      <c r="S12" s="994"/>
      <c r="T12" s="994"/>
      <c r="U12" s="994"/>
      <c r="V12" s="994"/>
      <c r="W12" s="994"/>
      <c r="X12" s="995"/>
      <c r="Y12" s="1004" t="s">
        <v>48</v>
      </c>
      <c r="Z12" s="994"/>
      <c r="AA12" s="994"/>
      <c r="AB12" s="929"/>
    </row>
    <row r="13" spans="1:28" ht="15" customHeight="1">
      <c r="A13" s="1005" t="s">
        <v>602</v>
      </c>
      <c r="B13" s="1006"/>
      <c r="C13" s="1006"/>
      <c r="D13" s="1006"/>
      <c r="E13" s="1006"/>
      <c r="F13" s="1006"/>
      <c r="G13" s="1006"/>
      <c r="H13" s="1006"/>
      <c r="I13" s="1006"/>
      <c r="J13" s="1006"/>
      <c r="K13" s="1006"/>
      <c r="L13" s="1006"/>
      <c r="M13" s="1006"/>
      <c r="N13" s="1006"/>
      <c r="O13" s="1006"/>
      <c r="P13" s="1007"/>
      <c r="Q13" s="1008" t="s">
        <v>41</v>
      </c>
      <c r="R13" s="1009"/>
      <c r="S13" s="1009"/>
      <c r="T13" s="1009"/>
      <c r="U13" s="1009"/>
      <c r="V13" s="1009"/>
      <c r="W13" s="1009"/>
      <c r="X13" s="1009"/>
      <c r="Y13" s="1009"/>
      <c r="Z13" s="1009"/>
      <c r="AA13" s="1009"/>
      <c r="AB13" s="930"/>
    </row>
    <row r="14" spans="1:28" ht="12.75" customHeight="1">
      <c r="A14" s="1018" t="s">
        <v>36</v>
      </c>
      <c r="B14" s="1019"/>
      <c r="C14" s="1019"/>
      <c r="D14" s="1019"/>
      <c r="E14" s="1019"/>
      <c r="F14" s="1020"/>
      <c r="G14" s="1017" t="s">
        <v>12</v>
      </c>
      <c r="H14" s="996" t="s">
        <v>229</v>
      </c>
      <c r="I14" s="991" t="s">
        <v>20</v>
      </c>
      <c r="J14" s="991" t="s">
        <v>47</v>
      </c>
      <c r="K14" s="1023" t="s">
        <v>21</v>
      </c>
      <c r="L14" s="1014" t="s">
        <v>22</v>
      </c>
      <c r="M14" s="1015"/>
      <c r="N14" s="1015"/>
      <c r="O14" s="1016"/>
      <c r="P14" s="991" t="s">
        <v>23</v>
      </c>
      <c r="Q14" s="998" t="s">
        <v>10</v>
      </c>
      <c r="R14" s="998" t="s">
        <v>9</v>
      </c>
      <c r="S14" s="998" t="s">
        <v>8</v>
      </c>
      <c r="T14" s="998" t="s">
        <v>24</v>
      </c>
      <c r="U14" s="998" t="s">
        <v>25</v>
      </c>
      <c r="V14" s="998" t="s">
        <v>26</v>
      </c>
      <c r="W14" s="998" t="s">
        <v>27</v>
      </c>
      <c r="X14" s="998" t="s">
        <v>28</v>
      </c>
      <c r="Y14" s="998" t="s">
        <v>7</v>
      </c>
      <c r="Z14" s="998" t="s">
        <v>6</v>
      </c>
      <c r="AA14" s="1010" t="s">
        <v>5</v>
      </c>
      <c r="AB14" s="1027" t="s">
        <v>4</v>
      </c>
    </row>
    <row r="15" spans="1:28" ht="16.5">
      <c r="A15" s="923" t="s">
        <v>227</v>
      </c>
      <c r="B15" s="916" t="s">
        <v>228</v>
      </c>
      <c r="C15" s="922" t="s">
        <v>152</v>
      </c>
      <c r="D15" s="922" t="s">
        <v>14</v>
      </c>
      <c r="E15" s="922" t="s">
        <v>153</v>
      </c>
      <c r="F15" s="922" t="s">
        <v>13</v>
      </c>
      <c r="G15" s="998"/>
      <c r="H15" s="997"/>
      <c r="I15" s="992"/>
      <c r="J15" s="992"/>
      <c r="K15" s="991"/>
      <c r="L15" s="893" t="s">
        <v>29</v>
      </c>
      <c r="M15" s="893" t="s">
        <v>30</v>
      </c>
      <c r="N15" s="66" t="s">
        <v>31</v>
      </c>
      <c r="O15" s="68" t="s">
        <v>32</v>
      </c>
      <c r="P15" s="992"/>
      <c r="Q15" s="998"/>
      <c r="R15" s="998"/>
      <c r="S15" s="998"/>
      <c r="T15" s="998"/>
      <c r="U15" s="998"/>
      <c r="V15" s="998"/>
      <c r="W15" s="998"/>
      <c r="X15" s="998"/>
      <c r="Y15" s="998"/>
      <c r="Z15" s="998"/>
      <c r="AA15" s="1010"/>
      <c r="AB15" s="1068"/>
    </row>
    <row r="16" spans="1:28" ht="15" customHeight="1">
      <c r="A16" s="914"/>
      <c r="B16" s="817"/>
      <c r="C16" s="817"/>
      <c r="D16" s="817"/>
      <c r="E16" s="817"/>
      <c r="F16" s="817"/>
      <c r="G16" s="817"/>
      <c r="H16" s="86"/>
      <c r="I16" s="889"/>
      <c r="J16" s="889"/>
      <c r="K16" s="889"/>
      <c r="L16" s="817"/>
      <c r="M16" s="817"/>
      <c r="N16" s="889"/>
      <c r="O16" s="727"/>
      <c r="P16" s="889"/>
      <c r="Q16" s="817"/>
      <c r="R16" s="817"/>
      <c r="S16" s="817"/>
      <c r="T16" s="817"/>
      <c r="U16" s="817"/>
      <c r="V16" s="817"/>
      <c r="W16" s="817"/>
      <c r="X16" s="817"/>
      <c r="Y16" s="817"/>
      <c r="Z16" s="817"/>
      <c r="AA16" s="817"/>
      <c r="AB16" s="921"/>
    </row>
    <row r="17" spans="1:28" ht="25.5">
      <c r="A17" s="935"/>
      <c r="B17" s="6"/>
      <c r="C17" s="6"/>
      <c r="D17" s="6"/>
      <c r="E17" s="6"/>
      <c r="F17" s="6"/>
      <c r="G17" s="19"/>
      <c r="H17" s="89"/>
      <c r="I17" s="888" t="s">
        <v>570</v>
      </c>
      <c r="J17" s="20"/>
      <c r="K17" s="89"/>
      <c r="L17" s="10"/>
      <c r="M17" s="10"/>
      <c r="N17" s="10"/>
      <c r="O17" s="713"/>
      <c r="P17" s="2"/>
      <c r="Q17" s="18"/>
      <c r="R17" s="18"/>
      <c r="S17" s="18"/>
      <c r="T17" s="49"/>
      <c r="U17" s="49"/>
      <c r="V17" s="49"/>
      <c r="W17" s="18"/>
      <c r="X17" s="18"/>
      <c r="Y17" s="18"/>
      <c r="Z17" s="18"/>
      <c r="AA17" s="18"/>
      <c r="AB17" s="864"/>
    </row>
    <row r="18" spans="1:28" ht="33" customHeight="1">
      <c r="A18" s="941">
        <v>2</v>
      </c>
      <c r="B18" s="6">
        <v>2</v>
      </c>
      <c r="C18" s="6">
        <v>1</v>
      </c>
      <c r="D18" s="6">
        <v>1</v>
      </c>
      <c r="E18" s="6">
        <v>4</v>
      </c>
      <c r="F18" s="6">
        <v>2</v>
      </c>
      <c r="G18" s="19">
        <v>5.24</v>
      </c>
      <c r="H18" s="89">
        <v>1</v>
      </c>
      <c r="I18" s="20" t="s">
        <v>571</v>
      </c>
      <c r="J18" s="10"/>
      <c r="K18" s="20" t="s">
        <v>47</v>
      </c>
      <c r="L18" s="10" t="s">
        <v>575</v>
      </c>
      <c r="M18" s="10" t="s">
        <v>505</v>
      </c>
      <c r="N18" s="11">
        <v>642686</v>
      </c>
      <c r="O18" s="816" t="s">
        <v>572</v>
      </c>
      <c r="P18" s="2">
        <v>900000</v>
      </c>
      <c r="Q18" s="18"/>
      <c r="R18" s="18"/>
      <c r="S18" s="18"/>
      <c r="T18" s="49">
        <f>ROUND(P18*0.3,2)</f>
        <v>270000</v>
      </c>
      <c r="U18" s="49">
        <v>210000</v>
      </c>
      <c r="V18" s="49">
        <v>210000</v>
      </c>
      <c r="W18" s="18">
        <v>210000</v>
      </c>
      <c r="X18" s="18"/>
      <c r="Y18" s="18"/>
      <c r="Z18" s="18"/>
      <c r="AA18" s="18"/>
      <c r="AB18" s="864"/>
    </row>
    <row r="19" spans="1:28" ht="15" customHeight="1">
      <c r="A19" s="935"/>
      <c r="B19" s="6"/>
      <c r="C19" s="6"/>
      <c r="D19" s="6"/>
      <c r="E19" s="6"/>
      <c r="F19" s="6"/>
      <c r="G19" s="19"/>
      <c r="H19" s="89"/>
      <c r="I19" s="887"/>
      <c r="J19" s="20"/>
      <c r="K19" s="89"/>
      <c r="L19" s="10"/>
      <c r="M19" s="10"/>
      <c r="N19" s="10"/>
      <c r="O19" s="713"/>
      <c r="P19" s="814"/>
      <c r="Q19" s="18"/>
      <c r="R19" s="18"/>
      <c r="S19" s="18"/>
      <c r="T19" s="49"/>
      <c r="U19" s="49"/>
      <c r="V19" s="49"/>
      <c r="W19" s="18"/>
      <c r="X19" s="18"/>
      <c r="Y19" s="18"/>
      <c r="Z19" s="18"/>
      <c r="AA19" s="18"/>
      <c r="AB19" s="864"/>
    </row>
    <row r="20" spans="1:28" ht="15" customHeight="1">
      <c r="A20" s="935"/>
      <c r="B20" s="6"/>
      <c r="C20" s="6"/>
      <c r="D20" s="6"/>
      <c r="E20" s="6"/>
      <c r="F20" s="6"/>
      <c r="G20" s="19"/>
      <c r="H20" s="89"/>
      <c r="I20" s="887"/>
      <c r="J20" s="20"/>
      <c r="K20" s="89"/>
      <c r="L20" s="10"/>
      <c r="M20" s="10"/>
      <c r="N20" s="10"/>
      <c r="O20" s="713"/>
      <c r="P20" s="814"/>
      <c r="Q20" s="18"/>
      <c r="R20" s="18"/>
      <c r="S20" s="18"/>
      <c r="T20" s="49"/>
      <c r="U20" s="49"/>
      <c r="V20" s="49"/>
      <c r="W20" s="18"/>
      <c r="X20" s="18"/>
      <c r="Y20" s="18"/>
      <c r="Z20" s="18"/>
      <c r="AA20" s="18"/>
      <c r="AB20" s="864"/>
    </row>
    <row r="21" spans="1:28" ht="15" customHeight="1">
      <c r="A21" s="935"/>
      <c r="B21" s="6"/>
      <c r="C21" s="6"/>
      <c r="D21" s="6"/>
      <c r="E21" s="6"/>
      <c r="F21" s="6"/>
      <c r="G21" s="19"/>
      <c r="H21" s="89"/>
      <c r="I21" s="887"/>
      <c r="J21" s="20"/>
      <c r="K21" s="89"/>
      <c r="L21" s="10"/>
      <c r="M21" s="10"/>
      <c r="N21" s="10"/>
      <c r="O21" s="713"/>
      <c r="P21" s="814"/>
      <c r="Q21" s="18"/>
      <c r="R21" s="18"/>
      <c r="S21" s="18"/>
      <c r="T21" s="49"/>
      <c r="U21" s="49"/>
      <c r="V21" s="49"/>
      <c r="W21" s="18"/>
      <c r="X21" s="18"/>
      <c r="Y21" s="18"/>
      <c r="Z21" s="18"/>
      <c r="AA21" s="18"/>
      <c r="AB21" s="864"/>
    </row>
    <row r="22" spans="1:28" ht="15" customHeight="1">
      <c r="A22" s="935"/>
      <c r="B22" s="6"/>
      <c r="C22" s="6"/>
      <c r="D22" s="6"/>
      <c r="E22" s="6"/>
      <c r="F22" s="6"/>
      <c r="G22" s="19"/>
      <c r="H22" s="89"/>
      <c r="I22" s="887"/>
      <c r="J22" s="20"/>
      <c r="K22" s="89"/>
      <c r="L22" s="10"/>
      <c r="M22" s="10"/>
      <c r="N22" s="10"/>
      <c r="O22" s="713"/>
      <c r="P22" s="814"/>
      <c r="Q22" s="18"/>
      <c r="R22" s="18"/>
      <c r="S22" s="18"/>
      <c r="T22" s="49"/>
      <c r="U22" s="49"/>
      <c r="V22" s="49"/>
      <c r="W22" s="18"/>
      <c r="X22" s="18"/>
      <c r="Y22" s="18"/>
      <c r="Z22" s="18"/>
      <c r="AA22" s="18"/>
      <c r="AB22" s="864"/>
    </row>
    <row r="23" spans="1:28" ht="15" customHeight="1">
      <c r="A23" s="935"/>
      <c r="B23" s="6"/>
      <c r="C23" s="6"/>
      <c r="D23" s="6"/>
      <c r="E23" s="6"/>
      <c r="F23" s="6"/>
      <c r="G23" s="19"/>
      <c r="H23" s="89"/>
      <c r="I23" s="887"/>
      <c r="J23" s="20"/>
      <c r="K23" s="89"/>
      <c r="L23" s="10"/>
      <c r="M23" s="10"/>
      <c r="N23" s="10"/>
      <c r="O23" s="713"/>
      <c r="P23" s="814"/>
      <c r="Q23" s="18"/>
      <c r="R23" s="18"/>
      <c r="S23" s="18"/>
      <c r="T23" s="49"/>
      <c r="U23" s="49"/>
      <c r="V23" s="49"/>
      <c r="W23" s="18"/>
      <c r="X23" s="18"/>
      <c r="Y23" s="18"/>
      <c r="Z23" s="18"/>
      <c r="AA23" s="18"/>
      <c r="AB23" s="864"/>
    </row>
    <row r="24" spans="1:28" ht="15" customHeight="1">
      <c r="A24" s="935"/>
      <c r="B24" s="6"/>
      <c r="C24" s="6"/>
      <c r="D24" s="6"/>
      <c r="E24" s="6"/>
      <c r="F24" s="6"/>
      <c r="G24" s="19"/>
      <c r="H24" s="89"/>
      <c r="I24" s="887"/>
      <c r="J24" s="20"/>
      <c r="K24" s="89"/>
      <c r="L24" s="10"/>
      <c r="M24" s="10"/>
      <c r="N24" s="10"/>
      <c r="O24" s="713"/>
      <c r="P24" s="814"/>
      <c r="Q24" s="18"/>
      <c r="R24" s="18"/>
      <c r="S24" s="18"/>
      <c r="T24" s="49"/>
      <c r="U24" s="49"/>
      <c r="V24" s="49"/>
      <c r="W24" s="18"/>
      <c r="X24" s="18"/>
      <c r="Y24" s="18"/>
      <c r="Z24" s="18"/>
      <c r="AA24" s="18"/>
      <c r="AB24" s="864"/>
    </row>
    <row r="25" spans="1:28" ht="15" customHeight="1">
      <c r="A25" s="935"/>
      <c r="B25" s="6"/>
      <c r="C25" s="6"/>
      <c r="D25" s="6"/>
      <c r="E25" s="6"/>
      <c r="F25" s="6"/>
      <c r="G25" s="19"/>
      <c r="H25" s="89"/>
      <c r="I25" s="887"/>
      <c r="J25" s="20"/>
      <c r="K25" s="89"/>
      <c r="L25" s="10"/>
      <c r="M25" s="10"/>
      <c r="N25" s="10"/>
      <c r="O25" s="713"/>
      <c r="P25" s="814"/>
      <c r="Q25" s="18"/>
      <c r="R25" s="18"/>
      <c r="S25" s="18"/>
      <c r="T25" s="49"/>
      <c r="U25" s="49"/>
      <c r="V25" s="49"/>
      <c r="W25" s="18"/>
      <c r="X25" s="18"/>
      <c r="Y25" s="18"/>
      <c r="Z25" s="18"/>
      <c r="AA25" s="18"/>
      <c r="AB25" s="864"/>
    </row>
    <row r="26" spans="1:28" ht="15" customHeight="1">
      <c r="A26" s="935"/>
      <c r="B26" s="6"/>
      <c r="C26" s="6"/>
      <c r="D26" s="6"/>
      <c r="E26" s="6"/>
      <c r="F26" s="6"/>
      <c r="G26" s="19"/>
      <c r="H26" s="89"/>
      <c r="I26" s="887"/>
      <c r="J26" s="20"/>
      <c r="K26" s="89"/>
      <c r="L26" s="10"/>
      <c r="M26" s="10"/>
      <c r="N26" s="10"/>
      <c r="O26" s="713"/>
      <c r="P26" s="814"/>
      <c r="Q26" s="18"/>
      <c r="R26" s="18"/>
      <c r="S26" s="18"/>
      <c r="T26" s="49"/>
      <c r="U26" s="49"/>
      <c r="V26" s="49"/>
      <c r="W26" s="18"/>
      <c r="X26" s="18"/>
      <c r="Y26" s="18"/>
      <c r="Z26" s="18"/>
      <c r="AA26" s="18"/>
      <c r="AB26" s="864"/>
    </row>
    <row r="27" spans="1:28" ht="15" customHeight="1">
      <c r="A27" s="935"/>
      <c r="B27" s="6"/>
      <c r="C27" s="6"/>
      <c r="D27" s="6"/>
      <c r="E27" s="6"/>
      <c r="F27" s="6"/>
      <c r="G27" s="19"/>
      <c r="H27" s="89"/>
      <c r="I27" s="887"/>
      <c r="J27" s="20"/>
      <c r="K27" s="89"/>
      <c r="L27" s="10"/>
      <c r="M27" s="10"/>
      <c r="N27" s="10"/>
      <c r="O27" s="713"/>
      <c r="P27" s="814"/>
      <c r="Q27" s="18"/>
      <c r="R27" s="18"/>
      <c r="S27" s="18"/>
      <c r="T27" s="49"/>
      <c r="U27" s="49"/>
      <c r="V27" s="49"/>
      <c r="W27" s="18"/>
      <c r="X27" s="18"/>
      <c r="Y27" s="18"/>
      <c r="Z27" s="18"/>
      <c r="AA27" s="18"/>
      <c r="AB27" s="864"/>
    </row>
    <row r="28" spans="1:28" ht="15" customHeight="1">
      <c r="A28" s="935"/>
      <c r="B28" s="6"/>
      <c r="C28" s="6"/>
      <c r="D28" s="6"/>
      <c r="E28" s="6"/>
      <c r="F28" s="6"/>
      <c r="G28" s="19"/>
      <c r="H28" s="89"/>
      <c r="I28" s="887"/>
      <c r="J28" s="20"/>
      <c r="K28" s="89"/>
      <c r="L28" s="10"/>
      <c r="M28" s="10"/>
      <c r="N28" s="10"/>
      <c r="O28" s="713"/>
      <c r="P28" s="814"/>
      <c r="Q28" s="18"/>
      <c r="R28" s="18"/>
      <c r="S28" s="18"/>
      <c r="T28" s="49"/>
      <c r="U28" s="49"/>
      <c r="V28" s="49"/>
      <c r="W28" s="18"/>
      <c r="X28" s="18"/>
      <c r="Y28" s="18"/>
      <c r="Z28" s="18"/>
      <c r="AA28" s="18"/>
      <c r="AB28" s="864"/>
    </row>
    <row r="29" spans="1:28" ht="15" customHeight="1">
      <c r="A29" s="935"/>
      <c r="B29" s="6"/>
      <c r="C29" s="6"/>
      <c r="D29" s="6"/>
      <c r="E29" s="6"/>
      <c r="F29" s="6"/>
      <c r="G29" s="19"/>
      <c r="H29" s="89"/>
      <c r="I29" s="887"/>
      <c r="J29" s="20"/>
      <c r="K29" s="89"/>
      <c r="L29" s="10"/>
      <c r="M29" s="10"/>
      <c r="N29" s="10"/>
      <c r="O29" s="713"/>
      <c r="P29" s="814"/>
      <c r="Q29" s="18"/>
      <c r="R29" s="18"/>
      <c r="S29" s="18"/>
      <c r="T29" s="49"/>
      <c r="U29" s="49"/>
      <c r="V29" s="49"/>
      <c r="W29" s="18"/>
      <c r="X29" s="18"/>
      <c r="Y29" s="18"/>
      <c r="Z29" s="18"/>
      <c r="AA29" s="18"/>
      <c r="AB29" s="864"/>
    </row>
    <row r="30" spans="1:28" ht="15" customHeight="1">
      <c r="A30" s="935"/>
      <c r="B30" s="6"/>
      <c r="C30" s="6"/>
      <c r="D30" s="6"/>
      <c r="E30" s="6"/>
      <c r="F30" s="6"/>
      <c r="G30" s="19"/>
      <c r="H30" s="89"/>
      <c r="I30" s="887"/>
      <c r="J30" s="20"/>
      <c r="K30" s="89"/>
      <c r="L30" s="10"/>
      <c r="M30" s="10"/>
      <c r="N30" s="10"/>
      <c r="O30" s="713"/>
      <c r="P30" s="814"/>
      <c r="Q30" s="18"/>
      <c r="R30" s="18"/>
      <c r="S30" s="18"/>
      <c r="T30" s="49"/>
      <c r="U30" s="49"/>
      <c r="V30" s="49"/>
      <c r="W30" s="18"/>
      <c r="X30" s="18"/>
      <c r="Y30" s="18"/>
      <c r="Z30" s="18"/>
      <c r="AA30" s="18"/>
      <c r="AB30" s="864"/>
    </row>
    <row r="31" spans="1:28" ht="15" customHeight="1">
      <c r="A31" s="935"/>
      <c r="B31" s="6"/>
      <c r="C31" s="6"/>
      <c r="D31" s="6"/>
      <c r="E31" s="6"/>
      <c r="F31" s="6"/>
      <c r="G31" s="19"/>
      <c r="H31" s="89"/>
      <c r="I31" s="887"/>
      <c r="J31" s="20"/>
      <c r="K31" s="89"/>
      <c r="L31" s="10"/>
      <c r="M31" s="10"/>
      <c r="N31" s="10"/>
      <c r="O31" s="713"/>
      <c r="P31" s="814"/>
      <c r="Q31" s="18"/>
      <c r="R31" s="18"/>
      <c r="S31" s="18"/>
      <c r="T31" s="49"/>
      <c r="U31" s="49"/>
      <c r="V31" s="49"/>
      <c r="W31" s="18"/>
      <c r="X31" s="18"/>
      <c r="Y31" s="18"/>
      <c r="Z31" s="18"/>
      <c r="AA31" s="18"/>
      <c r="AB31" s="864"/>
    </row>
    <row r="32" spans="1:28" ht="15" customHeight="1">
      <c r="A32" s="935"/>
      <c r="B32" s="6"/>
      <c r="C32" s="6"/>
      <c r="D32" s="6"/>
      <c r="E32" s="6"/>
      <c r="F32" s="6"/>
      <c r="G32" s="19"/>
      <c r="H32" s="89"/>
      <c r="I32" s="887"/>
      <c r="J32" s="20"/>
      <c r="K32" s="89"/>
      <c r="L32" s="10"/>
      <c r="M32" s="10"/>
      <c r="N32" s="10"/>
      <c r="O32" s="713"/>
      <c r="P32" s="814"/>
      <c r="Q32" s="18"/>
      <c r="R32" s="18"/>
      <c r="S32" s="18"/>
      <c r="T32" s="49"/>
      <c r="U32" s="49"/>
      <c r="V32" s="49"/>
      <c r="W32" s="18"/>
      <c r="X32" s="18"/>
      <c r="Y32" s="18"/>
      <c r="Z32" s="18"/>
      <c r="AA32" s="18"/>
      <c r="AB32" s="864"/>
    </row>
    <row r="33" spans="1:28" ht="15" customHeight="1">
      <c r="A33" s="935"/>
      <c r="B33" s="6"/>
      <c r="C33" s="6"/>
      <c r="D33" s="6"/>
      <c r="E33" s="6"/>
      <c r="F33" s="6"/>
      <c r="G33" s="19"/>
      <c r="H33" s="89"/>
      <c r="I33" s="887"/>
      <c r="J33" s="20"/>
      <c r="K33" s="89"/>
      <c r="L33" s="10"/>
      <c r="M33" s="10"/>
      <c r="N33" s="10"/>
      <c r="O33" s="713"/>
      <c r="P33" s="814"/>
      <c r="Q33" s="18"/>
      <c r="R33" s="18"/>
      <c r="S33" s="18"/>
      <c r="T33" s="49"/>
      <c r="U33" s="49"/>
      <c r="V33" s="49"/>
      <c r="W33" s="18"/>
      <c r="X33" s="18"/>
      <c r="Y33" s="18"/>
      <c r="Z33" s="18"/>
      <c r="AA33" s="18"/>
      <c r="AB33" s="864"/>
    </row>
    <row r="34" spans="1:28" ht="15" customHeight="1">
      <c r="A34" s="935"/>
      <c r="B34" s="6"/>
      <c r="C34" s="6"/>
      <c r="D34" s="6"/>
      <c r="E34" s="6"/>
      <c r="F34" s="6"/>
      <c r="G34" s="19"/>
      <c r="H34" s="89"/>
      <c r="I34" s="887"/>
      <c r="J34" s="20"/>
      <c r="K34" s="89"/>
      <c r="L34" s="10"/>
      <c r="M34" s="10"/>
      <c r="N34" s="10"/>
      <c r="O34" s="713"/>
      <c r="P34" s="814"/>
      <c r="Q34" s="18"/>
      <c r="R34" s="18"/>
      <c r="S34" s="18"/>
      <c r="T34" s="49"/>
      <c r="U34" s="49"/>
      <c r="V34" s="49"/>
      <c r="W34" s="18"/>
      <c r="X34" s="18"/>
      <c r="Y34" s="18"/>
      <c r="Z34" s="18"/>
      <c r="AA34" s="18"/>
      <c r="AB34" s="864"/>
    </row>
    <row r="35" spans="1:28" ht="15" customHeight="1">
      <c r="A35" s="935"/>
      <c r="B35" s="6"/>
      <c r="C35" s="6"/>
      <c r="D35" s="6"/>
      <c r="E35" s="6"/>
      <c r="F35" s="6"/>
      <c r="G35" s="19"/>
      <c r="H35" s="89"/>
      <c r="I35" s="887"/>
      <c r="J35" s="20"/>
      <c r="K35" s="89"/>
      <c r="L35" s="10"/>
      <c r="M35" s="10"/>
      <c r="N35" s="10"/>
      <c r="O35" s="713"/>
      <c r="P35" s="814"/>
      <c r="Q35" s="18"/>
      <c r="R35" s="18"/>
      <c r="S35" s="18"/>
      <c r="T35" s="49"/>
      <c r="U35" s="49"/>
      <c r="V35" s="49"/>
      <c r="W35" s="18"/>
      <c r="X35" s="18"/>
      <c r="Y35" s="18"/>
      <c r="Z35" s="18"/>
      <c r="AA35" s="18"/>
      <c r="AB35" s="864"/>
    </row>
    <row r="36" spans="1:28" ht="15" customHeight="1">
      <c r="A36" s="935"/>
      <c r="B36" s="6"/>
      <c r="C36" s="6"/>
      <c r="D36" s="6"/>
      <c r="E36" s="6"/>
      <c r="F36" s="6"/>
      <c r="G36" s="19"/>
      <c r="H36" s="89"/>
      <c r="I36" s="887"/>
      <c r="J36" s="20"/>
      <c r="K36" s="89"/>
      <c r="L36" s="10"/>
      <c r="M36" s="10"/>
      <c r="N36" s="10"/>
      <c r="O36" s="713"/>
      <c r="P36" s="814"/>
      <c r="Q36" s="18"/>
      <c r="R36" s="18"/>
      <c r="S36" s="18"/>
      <c r="T36" s="49"/>
      <c r="U36" s="49"/>
      <c r="V36" s="49"/>
      <c r="W36" s="18"/>
      <c r="X36" s="18"/>
      <c r="Y36" s="18"/>
      <c r="Z36" s="18"/>
      <c r="AA36" s="18"/>
      <c r="AB36" s="864"/>
    </row>
    <row r="37" spans="1:28" ht="15" customHeight="1">
      <c r="A37" s="935"/>
      <c r="B37" s="6"/>
      <c r="C37" s="6"/>
      <c r="D37" s="6"/>
      <c r="E37" s="6"/>
      <c r="F37" s="6"/>
      <c r="G37" s="19"/>
      <c r="H37" s="89"/>
      <c r="I37" s="887"/>
      <c r="J37" s="20"/>
      <c r="K37" s="89"/>
      <c r="L37" s="10"/>
      <c r="M37" s="10"/>
      <c r="N37" s="10"/>
      <c r="O37" s="713"/>
      <c r="P37" s="814"/>
      <c r="Q37" s="18"/>
      <c r="R37" s="18"/>
      <c r="S37" s="18"/>
      <c r="T37" s="49"/>
      <c r="U37" s="49"/>
      <c r="V37" s="49"/>
      <c r="W37" s="18"/>
      <c r="X37" s="18"/>
      <c r="Y37" s="18"/>
      <c r="Z37" s="18"/>
      <c r="AA37" s="18"/>
      <c r="AB37" s="864"/>
    </row>
    <row r="38" spans="1:28" ht="15" customHeight="1">
      <c r="A38" s="935"/>
      <c r="B38" s="6"/>
      <c r="C38" s="6"/>
      <c r="D38" s="6"/>
      <c r="E38" s="6"/>
      <c r="F38" s="6"/>
      <c r="G38" s="19"/>
      <c r="H38" s="89"/>
      <c r="I38" s="887"/>
      <c r="J38" s="20"/>
      <c r="K38" s="89"/>
      <c r="L38" s="10"/>
      <c r="M38" s="10"/>
      <c r="N38" s="10"/>
      <c r="O38" s="713"/>
      <c r="P38" s="814"/>
      <c r="Q38" s="18"/>
      <c r="R38" s="18"/>
      <c r="S38" s="18"/>
      <c r="T38" s="49"/>
      <c r="U38" s="49"/>
      <c r="V38" s="49"/>
      <c r="W38" s="18"/>
      <c r="X38" s="18"/>
      <c r="Y38" s="18"/>
      <c r="Z38" s="18"/>
      <c r="AA38" s="18"/>
      <c r="AB38" s="864"/>
    </row>
    <row r="39" spans="1:28" ht="15" customHeight="1">
      <c r="A39" s="935"/>
      <c r="B39" s="6"/>
      <c r="C39" s="6"/>
      <c r="D39" s="6"/>
      <c r="E39" s="6"/>
      <c r="F39" s="6"/>
      <c r="G39" s="19"/>
      <c r="H39" s="89"/>
      <c r="I39" s="887"/>
      <c r="J39" s="20"/>
      <c r="K39" s="89"/>
      <c r="L39" s="10"/>
      <c r="M39" s="10"/>
      <c r="N39" s="10"/>
      <c r="O39" s="713"/>
      <c r="P39" s="814"/>
      <c r="Q39" s="18"/>
      <c r="R39" s="18"/>
      <c r="S39" s="18"/>
      <c r="T39" s="49"/>
      <c r="U39" s="49"/>
      <c r="V39" s="49"/>
      <c r="W39" s="18"/>
      <c r="X39" s="18"/>
      <c r="Y39" s="18"/>
      <c r="Z39" s="18"/>
      <c r="AA39" s="18"/>
      <c r="AB39" s="864"/>
    </row>
    <row r="40" spans="1:28" ht="15" customHeight="1">
      <c r="A40" s="935"/>
      <c r="B40" s="6"/>
      <c r="C40" s="6"/>
      <c r="D40" s="6"/>
      <c r="E40" s="6"/>
      <c r="F40" s="6"/>
      <c r="G40" s="19"/>
      <c r="H40" s="89"/>
      <c r="I40" s="887"/>
      <c r="J40" s="20"/>
      <c r="K40" s="89"/>
      <c r="L40" s="10"/>
      <c r="M40" s="10"/>
      <c r="N40" s="10"/>
      <c r="O40" s="713"/>
      <c r="P40" s="814"/>
      <c r="Q40" s="18"/>
      <c r="R40" s="18"/>
      <c r="S40" s="18"/>
      <c r="T40" s="49"/>
      <c r="U40" s="49"/>
      <c r="V40" s="49"/>
      <c r="W40" s="18"/>
      <c r="X40" s="18"/>
      <c r="Y40" s="18"/>
      <c r="Z40" s="18"/>
      <c r="AA40" s="18"/>
      <c r="AB40" s="864"/>
    </row>
    <row r="41" spans="1:28" ht="15" customHeight="1">
      <c r="A41" s="935"/>
      <c r="B41" s="6"/>
      <c r="C41" s="6"/>
      <c r="D41" s="6"/>
      <c r="E41" s="6"/>
      <c r="F41" s="6"/>
      <c r="G41" s="19"/>
      <c r="H41" s="89"/>
      <c r="I41" s="887"/>
      <c r="J41" s="20"/>
      <c r="K41" s="89"/>
      <c r="L41" s="10"/>
      <c r="M41" s="10"/>
      <c r="N41" s="10"/>
      <c r="O41" s="713"/>
      <c r="P41" s="814"/>
      <c r="Q41" s="18"/>
      <c r="R41" s="18"/>
      <c r="S41" s="18"/>
      <c r="T41" s="49"/>
      <c r="U41" s="49"/>
      <c r="V41" s="49"/>
      <c r="W41" s="18"/>
      <c r="X41" s="18"/>
      <c r="Y41" s="18"/>
      <c r="Z41" s="18"/>
      <c r="AA41" s="18"/>
      <c r="AB41" s="864"/>
    </row>
    <row r="42" spans="1:28" ht="15" customHeight="1">
      <c r="A42" s="935"/>
      <c r="B42" s="6"/>
      <c r="C42" s="6"/>
      <c r="D42" s="6"/>
      <c r="E42" s="6"/>
      <c r="F42" s="6"/>
      <c r="G42" s="19"/>
      <c r="H42" s="89"/>
      <c r="I42" s="20"/>
      <c r="J42" s="20"/>
      <c r="K42" s="89"/>
      <c r="L42" s="10"/>
      <c r="M42" s="10"/>
      <c r="N42" s="10"/>
      <c r="O42" s="713"/>
      <c r="P42" s="2"/>
      <c r="Q42" s="18"/>
      <c r="R42" s="18"/>
      <c r="S42" s="18"/>
      <c r="T42" s="49"/>
      <c r="U42" s="49"/>
      <c r="V42" s="49"/>
      <c r="W42" s="18"/>
      <c r="X42" s="18"/>
      <c r="Y42" s="18"/>
      <c r="Z42" s="18"/>
      <c r="AA42" s="18"/>
      <c r="AB42" s="864"/>
    </row>
    <row r="43" spans="1:28" ht="15" customHeight="1">
      <c r="A43" s="935"/>
      <c r="B43" s="6"/>
      <c r="C43" s="6"/>
      <c r="D43" s="6"/>
      <c r="E43" s="6"/>
      <c r="F43" s="6"/>
      <c r="G43" s="89"/>
      <c r="H43" s="89"/>
      <c r="I43" s="887"/>
      <c r="J43" s="10"/>
      <c r="K43" s="89"/>
      <c r="L43" s="10"/>
      <c r="M43" s="10"/>
      <c r="N43" s="11"/>
      <c r="O43" s="713"/>
      <c r="P43" s="814"/>
      <c r="Q43" s="18"/>
      <c r="R43" s="18"/>
      <c r="S43" s="49"/>
      <c r="T43" s="49"/>
      <c r="U43" s="49"/>
      <c r="V43" s="791"/>
      <c r="W43" s="49"/>
      <c r="X43" s="18"/>
      <c r="Y43" s="18"/>
      <c r="Z43" s="18"/>
      <c r="AA43" s="18"/>
      <c r="AB43" s="864"/>
    </row>
    <row r="44" spans="1:28" ht="15" customHeight="1">
      <c r="A44" s="935"/>
      <c r="B44" s="6"/>
      <c r="C44" s="6"/>
      <c r="D44" s="6"/>
      <c r="E44" s="6"/>
      <c r="F44" s="6"/>
      <c r="G44" s="89"/>
      <c r="H44" s="89"/>
      <c r="I44" s="10"/>
      <c r="J44" s="10"/>
      <c r="K44" s="89"/>
      <c r="L44" s="10"/>
      <c r="M44" s="10"/>
      <c r="N44" s="11"/>
      <c r="O44" s="713"/>
      <c r="P44" s="2"/>
      <c r="Q44" s="18"/>
      <c r="R44" s="18"/>
      <c r="S44" s="49"/>
      <c r="T44" s="49"/>
      <c r="U44" s="49"/>
      <c r="V44" s="49"/>
      <c r="W44" s="49"/>
      <c r="X44" s="49"/>
      <c r="Y44" s="49"/>
      <c r="Z44" s="49"/>
      <c r="AA44" s="49"/>
      <c r="AB44" s="906"/>
    </row>
    <row r="45" spans="1:28" ht="15" customHeight="1">
      <c r="A45" s="935"/>
      <c r="B45" s="6"/>
      <c r="C45" s="6"/>
      <c r="D45" s="6"/>
      <c r="E45" s="6"/>
      <c r="F45" s="6"/>
      <c r="G45" s="89"/>
      <c r="H45" s="89"/>
      <c r="I45" s="887"/>
      <c r="J45" s="10"/>
      <c r="K45" s="89"/>
      <c r="L45" s="10"/>
      <c r="M45" s="10"/>
      <c r="N45" s="11"/>
      <c r="O45" s="713"/>
      <c r="P45" s="814"/>
      <c r="Q45" s="18"/>
      <c r="R45" s="18"/>
      <c r="S45" s="49"/>
      <c r="T45" s="49"/>
      <c r="U45" s="49"/>
      <c r="V45" s="791"/>
      <c r="W45" s="49"/>
      <c r="X45" s="18"/>
      <c r="Y45" s="18"/>
      <c r="Z45" s="18"/>
      <c r="AA45" s="18"/>
      <c r="AB45" s="864"/>
    </row>
    <row r="46" spans="1:28" ht="15" customHeight="1">
      <c r="A46" s="935"/>
      <c r="B46" s="6"/>
      <c r="C46" s="6"/>
      <c r="D46" s="6"/>
      <c r="E46" s="6"/>
      <c r="F46" s="6"/>
      <c r="G46" s="19"/>
      <c r="H46" s="89"/>
      <c r="I46" s="20"/>
      <c r="J46" s="20"/>
      <c r="K46" s="89"/>
      <c r="L46" s="10"/>
      <c r="M46" s="10"/>
      <c r="N46" s="10"/>
      <c r="O46" s="713"/>
      <c r="P46" s="2"/>
      <c r="Q46" s="1"/>
      <c r="R46" s="1"/>
      <c r="S46" s="1"/>
      <c r="T46" s="1"/>
      <c r="U46" s="1"/>
      <c r="V46" s="1"/>
      <c r="W46" s="1"/>
      <c r="X46" s="1"/>
      <c r="Y46" s="1"/>
      <c r="Z46" s="1"/>
      <c r="AA46" s="1"/>
      <c r="AB46" s="865"/>
    </row>
    <row r="47" spans="1:28" ht="15" customHeight="1">
      <c r="A47" s="935"/>
      <c r="B47" s="6"/>
      <c r="C47" s="6"/>
      <c r="D47" s="6"/>
      <c r="E47" s="6"/>
      <c r="F47" s="6"/>
      <c r="G47" s="19"/>
      <c r="H47" s="89"/>
      <c r="I47" s="20"/>
      <c r="J47" s="20"/>
      <c r="K47" s="89"/>
      <c r="L47" s="10"/>
      <c r="M47" s="10"/>
      <c r="N47" s="10"/>
      <c r="O47" s="713"/>
      <c r="P47" s="2"/>
      <c r="Q47" s="1"/>
      <c r="R47" s="1"/>
      <c r="S47" s="1"/>
      <c r="T47" s="1"/>
      <c r="U47" s="1"/>
      <c r="V47" s="1"/>
      <c r="W47" s="1"/>
      <c r="X47" s="1"/>
      <c r="Y47" s="1"/>
      <c r="Z47" s="1"/>
      <c r="AA47" s="1"/>
      <c r="AB47" s="865"/>
    </row>
    <row r="48" spans="1:28" ht="15" customHeight="1">
      <c r="A48" s="935"/>
      <c r="B48" s="6"/>
      <c r="C48" s="6"/>
      <c r="D48" s="6"/>
      <c r="E48" s="6"/>
      <c r="F48" s="6"/>
      <c r="G48" s="19"/>
      <c r="H48" s="89"/>
      <c r="I48" s="20"/>
      <c r="J48" s="20"/>
      <c r="K48" s="89"/>
      <c r="L48" s="10"/>
      <c r="M48" s="10"/>
      <c r="N48" s="11"/>
      <c r="O48" s="713"/>
      <c r="P48" s="2"/>
      <c r="Q48" s="1"/>
      <c r="R48" s="1"/>
      <c r="S48" s="1"/>
      <c r="T48" s="1"/>
      <c r="U48" s="1"/>
      <c r="V48" s="1"/>
      <c r="W48" s="1"/>
      <c r="X48" s="1"/>
      <c r="Y48" s="1"/>
      <c r="Z48" s="1"/>
      <c r="AA48" s="1"/>
      <c r="AB48" s="865"/>
    </row>
    <row r="49" spans="1:28" ht="15" customHeight="1">
      <c r="A49" s="935"/>
      <c r="B49" s="6"/>
      <c r="C49" s="6"/>
      <c r="D49" s="6"/>
      <c r="E49" s="6"/>
      <c r="F49" s="6"/>
      <c r="G49" s="6"/>
      <c r="H49" s="89"/>
      <c r="I49" s="20"/>
      <c r="J49" s="20"/>
      <c r="K49" s="10"/>
      <c r="L49" s="10"/>
      <c r="M49" s="10"/>
      <c r="N49" s="11"/>
      <c r="O49" s="7"/>
      <c r="P49" s="17"/>
      <c r="Q49" s="1"/>
      <c r="R49" s="1"/>
      <c r="S49" s="1"/>
      <c r="T49" s="1"/>
      <c r="U49" s="1"/>
      <c r="V49" s="1"/>
      <c r="W49" s="1"/>
      <c r="X49" s="1"/>
      <c r="Y49" s="1"/>
      <c r="Z49" s="1"/>
      <c r="AA49" s="1"/>
      <c r="AB49" s="865"/>
    </row>
    <row r="50" spans="1:28" ht="15" customHeight="1" thickBot="1">
      <c r="A50" s="936"/>
      <c r="B50" s="70"/>
      <c r="C50" s="70"/>
      <c r="D50" s="70"/>
      <c r="E50" s="70"/>
      <c r="F50" s="70"/>
      <c r="G50" s="70"/>
      <c r="H50" s="71"/>
      <c r="I50" s="72"/>
      <c r="J50" s="72"/>
      <c r="K50" s="71"/>
      <c r="L50" s="73"/>
      <c r="M50" s="73"/>
      <c r="N50" s="74"/>
      <c r="O50" s="75"/>
      <c r="P50" s="5"/>
      <c r="Q50" s="4"/>
      <c r="R50" s="4"/>
      <c r="S50" s="4"/>
      <c r="T50" s="4"/>
      <c r="U50" s="4"/>
      <c r="V50" s="4"/>
      <c r="W50" s="4"/>
      <c r="X50" s="4"/>
      <c r="Y50" s="4"/>
      <c r="Z50" s="4"/>
      <c r="AA50" s="4"/>
      <c r="AB50" s="866"/>
    </row>
    <row r="51" spans="1:28" ht="12" customHeight="1" thickBot="1">
      <c r="A51" s="933"/>
      <c r="B51" s="1024"/>
      <c r="C51" s="1025"/>
      <c r="D51" s="1026"/>
      <c r="E51" s="1026"/>
      <c r="F51" s="1026"/>
      <c r="G51" s="1026"/>
      <c r="H51" s="1026"/>
      <c r="I51" s="1026"/>
      <c r="J51" s="1026"/>
      <c r="K51" s="1026"/>
      <c r="L51" s="1026"/>
      <c r="M51" s="1026"/>
      <c r="N51" s="1026"/>
      <c r="O51" s="1026"/>
      <c r="P51" s="3">
        <f>SUM(P16:P50)</f>
        <v>900000</v>
      </c>
      <c r="Q51" s="3">
        <f t="shared" ref="Q51:AB51" si="0">SUM(Q16:Q50)</f>
        <v>0</v>
      </c>
      <c r="R51" s="3">
        <f t="shared" si="0"/>
        <v>0</v>
      </c>
      <c r="S51" s="3">
        <f t="shared" si="0"/>
        <v>0</v>
      </c>
      <c r="T51" s="3">
        <f t="shared" si="0"/>
        <v>270000</v>
      </c>
      <c r="U51" s="3">
        <f t="shared" si="0"/>
        <v>210000</v>
      </c>
      <c r="V51" s="3">
        <f t="shared" si="0"/>
        <v>210000</v>
      </c>
      <c r="W51" s="3">
        <f t="shared" si="0"/>
        <v>210000</v>
      </c>
      <c r="X51" s="3">
        <f t="shared" si="0"/>
        <v>0</v>
      </c>
      <c r="Y51" s="3">
        <f t="shared" si="0"/>
        <v>0</v>
      </c>
      <c r="Z51" s="3">
        <f t="shared" si="0"/>
        <v>0</v>
      </c>
      <c r="AA51" s="3">
        <f t="shared" si="0"/>
        <v>0</v>
      </c>
      <c r="AB51" s="924">
        <f t="shared" si="0"/>
        <v>0</v>
      </c>
    </row>
    <row r="52" spans="1:28" ht="9" customHeight="1" thickBot="1">
      <c r="A52" s="933"/>
      <c r="B52" s="925"/>
      <c r="C52" s="8"/>
      <c r="D52" s="8"/>
      <c r="E52" s="8"/>
      <c r="F52" s="8"/>
      <c r="G52" s="8"/>
      <c r="H52" s="8"/>
      <c r="I52" s="8"/>
      <c r="J52" s="8"/>
      <c r="K52" s="8"/>
      <c r="L52" s="8"/>
      <c r="M52" s="8"/>
      <c r="N52" s="8"/>
      <c r="O52" s="76"/>
      <c r="P52" s="8"/>
      <c r="Q52" s="8"/>
      <c r="R52" s="8"/>
      <c r="S52" s="8"/>
      <c r="T52" s="55"/>
      <c r="U52" s="55"/>
      <c r="V52" s="55"/>
      <c r="W52" s="55"/>
      <c r="X52" s="55"/>
      <c r="Y52" s="55"/>
      <c r="Z52" s="55"/>
      <c r="AA52" s="55"/>
      <c r="AB52" s="926"/>
    </row>
    <row r="53" spans="1:28" ht="15" customHeight="1" thickTop="1" thickBot="1">
      <c r="A53" s="934"/>
      <c r="B53" s="1011"/>
      <c r="C53" s="1012"/>
      <c r="D53" s="1012"/>
      <c r="E53" s="1012"/>
      <c r="F53" s="1012"/>
      <c r="G53" s="1012"/>
      <c r="H53" s="1012"/>
      <c r="I53" s="1012"/>
      <c r="J53" s="1012"/>
      <c r="K53" s="1012"/>
      <c r="L53" s="1012"/>
      <c r="M53" s="1012"/>
      <c r="N53" s="1012"/>
      <c r="O53" s="1013"/>
      <c r="P53" s="3">
        <f>'A-4 FID'!P52+'A-5 PDD'!P51</f>
        <v>96574264.260000005</v>
      </c>
      <c r="Q53" s="3">
        <f>'A-4 FID'!Q52+'A-5 PDD'!Q51</f>
        <v>0</v>
      </c>
      <c r="R53" s="3">
        <f>'A-4 FID'!R52+'A-5 PDD'!R51</f>
        <v>0</v>
      </c>
      <c r="S53" s="3">
        <f>'A-4 FID'!S52+'A-5 PDD'!S51</f>
        <v>4208483.16</v>
      </c>
      <c r="T53" s="3">
        <f>'A-4 FID'!T52+'A-5 PDD'!T51</f>
        <v>10374948.51</v>
      </c>
      <c r="U53" s="3">
        <f>'A-4 FID'!U52+'A-5 PDD'!U51</f>
        <v>20454735.809999999</v>
      </c>
      <c r="V53" s="3">
        <f>'A-4 FID'!V52+'A-5 PDD'!V51</f>
        <v>21273333.260000002</v>
      </c>
      <c r="W53" s="3">
        <f>'A-4 FID'!W52+'A-5 PDD'!W51</f>
        <v>18497668.060000002</v>
      </c>
      <c r="X53" s="3">
        <f>'A-4 FID'!X52+'A-5 PDD'!X51</f>
        <v>12367719.550000001</v>
      </c>
      <c r="Y53" s="3">
        <f>'A-4 FID'!Y52+'A-5 PDD'!Y51</f>
        <v>6807375.9100000001</v>
      </c>
      <c r="Z53" s="3">
        <f>'A-4 FID'!Z52+'A-5 PDD'!Z51</f>
        <v>2590000</v>
      </c>
      <c r="AA53" s="3">
        <f>'A-4 FID'!AA52+'A-5 PDD'!AA51</f>
        <v>0</v>
      </c>
      <c r="AB53" s="924">
        <f>'A-4 FID'!AB52+'A-5 PDD'!AB51</f>
        <v>0</v>
      </c>
    </row>
    <row r="54" spans="1:28" ht="9" customHeight="1" thickBot="1">
      <c r="B54" s="8"/>
      <c r="C54" s="8"/>
      <c r="D54" s="8"/>
      <c r="E54" s="8"/>
      <c r="F54" s="8"/>
      <c r="G54" s="8"/>
      <c r="H54" s="8"/>
      <c r="I54" s="8"/>
      <c r="J54" s="8"/>
      <c r="K54" s="8"/>
      <c r="L54" s="8"/>
      <c r="M54" s="8"/>
      <c r="N54" s="8"/>
      <c r="O54" s="76"/>
      <c r="P54" s="8"/>
      <c r="Q54" s="8"/>
      <c r="R54" s="8"/>
      <c r="S54" s="8"/>
      <c r="T54" s="8"/>
      <c r="U54" s="8"/>
      <c r="V54" s="8"/>
      <c r="W54" s="8"/>
      <c r="X54" s="8"/>
      <c r="Y54" s="8"/>
      <c r="Z54" s="8"/>
      <c r="AA54" s="8"/>
      <c r="AB54" s="8"/>
    </row>
    <row r="55" spans="1:28" ht="6.75" customHeight="1" thickTop="1"/>
    <row r="56" spans="1:28" ht="45" customHeight="1">
      <c r="D56" s="1003" t="s">
        <v>526</v>
      </c>
      <c r="E56" s="1003"/>
      <c r="F56" s="1003"/>
      <c r="G56" s="1003"/>
      <c r="H56" s="1003"/>
      <c r="I56" s="1003"/>
      <c r="J56" s="892"/>
      <c r="K56" s="56"/>
      <c r="L56" s="1003" t="s">
        <v>55</v>
      </c>
      <c r="M56" s="1003"/>
      <c r="N56" s="57"/>
      <c r="O56" s="78"/>
      <c r="P56" s="15"/>
      <c r="Q56" s="1003" t="s">
        <v>531</v>
      </c>
      <c r="R56" s="1003"/>
      <c r="S56" s="1003"/>
      <c r="U56" s="1003" t="s">
        <v>538</v>
      </c>
      <c r="V56" s="1003"/>
      <c r="W56" s="1003"/>
      <c r="Y56" s="1003" t="s">
        <v>535</v>
      </c>
      <c r="Z56" s="1003"/>
      <c r="AA56" s="1003"/>
      <c r="AB56" s="58"/>
    </row>
    <row r="57" spans="1:28">
      <c r="D57" s="1021" t="s">
        <v>543</v>
      </c>
      <c r="E57" s="1021"/>
      <c r="F57" s="1021"/>
      <c r="G57" s="1021"/>
      <c r="H57" s="1021"/>
      <c r="I57" s="1021"/>
      <c r="J57" s="892"/>
      <c r="K57" s="78"/>
      <c r="L57" s="1021" t="s">
        <v>530</v>
      </c>
      <c r="M57" s="1021"/>
      <c r="N57" s="57"/>
      <c r="O57" s="78"/>
      <c r="Q57" s="1022" t="s">
        <v>39</v>
      </c>
      <c r="R57" s="1022"/>
      <c r="S57" s="1022"/>
      <c r="U57" s="1022" t="s">
        <v>539</v>
      </c>
      <c r="V57" s="1022"/>
      <c r="W57" s="1022"/>
      <c r="Y57" s="1021" t="s">
        <v>528</v>
      </c>
      <c r="Z57" s="1021"/>
      <c r="AA57" s="1021"/>
      <c r="AB57" s="58"/>
    </row>
    <row r="58" spans="1:28" ht="5.25" customHeight="1" thickBot="1">
      <c r="B58" s="16"/>
      <c r="C58" s="16"/>
      <c r="D58" s="16"/>
      <c r="E58" s="16"/>
      <c r="F58" s="16"/>
      <c r="G58" s="16"/>
      <c r="H58" s="16"/>
      <c r="I58" s="16"/>
      <c r="J58" s="862"/>
      <c r="K58" s="16"/>
      <c r="L58" s="16"/>
      <c r="M58" s="16"/>
      <c r="N58" s="16"/>
      <c r="O58" s="79"/>
      <c r="P58" s="16"/>
      <c r="Q58" s="16"/>
      <c r="R58" s="16"/>
      <c r="S58" s="16"/>
      <c r="T58" s="16"/>
      <c r="U58" s="16"/>
      <c r="V58" s="16"/>
      <c r="W58" s="16"/>
      <c r="X58" s="16"/>
      <c r="Y58" s="16"/>
      <c r="Z58" s="16"/>
      <c r="AA58" s="16"/>
      <c r="AB58" s="16"/>
    </row>
    <row r="59" spans="1:28" ht="9" customHeight="1">
      <c r="B59" s="62"/>
      <c r="C59" s="62"/>
      <c r="D59" s="62"/>
      <c r="E59" s="62"/>
      <c r="F59" s="62"/>
      <c r="G59" s="62"/>
      <c r="H59" s="62"/>
      <c r="I59" s="62"/>
      <c r="J59" s="62"/>
    </row>
    <row r="60" spans="1:28" ht="1.5" customHeight="1">
      <c r="B60" s="13"/>
      <c r="C60" s="13"/>
      <c r="D60" s="13"/>
      <c r="E60" s="13"/>
      <c r="F60" s="13"/>
      <c r="G60" s="13"/>
      <c r="H60" s="13"/>
      <c r="I60" s="13"/>
      <c r="J60" s="13"/>
      <c r="K60" s="13"/>
      <c r="L60" s="13"/>
      <c r="M60" s="13"/>
      <c r="N60" s="13"/>
      <c r="O60" s="65"/>
      <c r="P60" s="13"/>
    </row>
    <row r="61" spans="1:28" ht="20.25" customHeight="1">
      <c r="B61" s="13"/>
      <c r="C61" s="13"/>
      <c r="D61" s="13"/>
      <c r="E61" s="13"/>
      <c r="F61" s="13"/>
      <c r="G61" s="13"/>
      <c r="H61" s="13"/>
      <c r="I61" s="13"/>
      <c r="J61" s="13"/>
      <c r="K61" s="13"/>
      <c r="L61" s="13"/>
      <c r="M61" s="13"/>
      <c r="N61" s="13"/>
      <c r="O61" s="65"/>
      <c r="Z61" s="63" t="s">
        <v>11</v>
      </c>
      <c r="AA61" s="63" t="s">
        <v>1</v>
      </c>
      <c r="AB61" s="63" t="s">
        <v>0</v>
      </c>
    </row>
    <row r="62" spans="1:28">
      <c r="B62" s="13"/>
      <c r="C62" s="13"/>
      <c r="D62" s="13"/>
      <c r="E62" s="13"/>
      <c r="F62" s="13"/>
      <c r="G62" s="13"/>
      <c r="H62" s="13"/>
      <c r="I62" s="13"/>
      <c r="J62" s="13"/>
      <c r="K62" s="13"/>
      <c r="L62" s="13"/>
      <c r="M62" s="13"/>
      <c r="N62" s="13"/>
      <c r="O62" s="65"/>
      <c r="P62" s="13"/>
      <c r="Q62" s="13"/>
      <c r="R62" s="13"/>
      <c r="S62" s="13"/>
      <c r="Y62" s="64" t="s">
        <v>35</v>
      </c>
      <c r="Z62" s="63">
        <v>15</v>
      </c>
      <c r="AA62" s="63" t="s">
        <v>46</v>
      </c>
      <c r="AB62" s="63">
        <v>2015</v>
      </c>
    </row>
    <row r="63" spans="1:28" ht="7.5" customHeight="1">
      <c r="B63" s="13"/>
      <c r="C63" s="13"/>
      <c r="D63" s="13"/>
      <c r="E63" s="13"/>
      <c r="F63" s="13"/>
      <c r="G63" s="13"/>
      <c r="H63" s="13"/>
      <c r="I63" s="13"/>
      <c r="J63" s="13"/>
      <c r="K63" s="13"/>
      <c r="L63" s="13"/>
      <c r="M63" s="13"/>
      <c r="N63" s="13"/>
      <c r="O63" s="65"/>
      <c r="P63" s="13"/>
      <c r="Q63" s="13"/>
      <c r="R63" s="13"/>
      <c r="S63" s="13"/>
    </row>
  </sheetData>
  <mergeCells count="42">
    <mergeCell ref="A13:P13"/>
    <mergeCell ref="Q13:AA13"/>
    <mergeCell ref="A14:F14"/>
    <mergeCell ref="K14:K15"/>
    <mergeCell ref="G14:G15"/>
    <mergeCell ref="H14:H15"/>
    <mergeCell ref="I14:I15"/>
    <mergeCell ref="J14:J15"/>
    <mergeCell ref="W14:W15"/>
    <mergeCell ref="X14:X15"/>
    <mergeCell ref="AB14:AB15"/>
    <mergeCell ref="U14:U15"/>
    <mergeCell ref="V14:V15"/>
    <mergeCell ref="B2:F6"/>
    <mergeCell ref="L2:Y2"/>
    <mergeCell ref="L3:Y3"/>
    <mergeCell ref="L6:V6"/>
    <mergeCell ref="H7:Z7"/>
    <mergeCell ref="Q14:Q15"/>
    <mergeCell ref="R14:R15"/>
    <mergeCell ref="S14:S15"/>
    <mergeCell ref="Y14:Y15"/>
    <mergeCell ref="Z14:Z15"/>
    <mergeCell ref="T14:T15"/>
    <mergeCell ref="A9:D9"/>
    <mergeCell ref="Y12:AA12"/>
    <mergeCell ref="B51:O51"/>
    <mergeCell ref="A12:X12"/>
    <mergeCell ref="Y57:AA57"/>
    <mergeCell ref="Y56:AA56"/>
    <mergeCell ref="B53:O53"/>
    <mergeCell ref="D56:I56"/>
    <mergeCell ref="L56:M56"/>
    <mergeCell ref="Q56:S56"/>
    <mergeCell ref="U56:W56"/>
    <mergeCell ref="D57:I57"/>
    <mergeCell ref="L57:M57"/>
    <mergeCell ref="Q57:S57"/>
    <mergeCell ref="U57:W57"/>
    <mergeCell ref="L14:O14"/>
    <mergeCell ref="P14:P15"/>
    <mergeCell ref="AA14:AA15"/>
  </mergeCells>
  <printOptions horizontalCentered="1"/>
  <pageMargins left="0.39370078740157483" right="0.39370078740157483" top="0.74803149606299213" bottom="0.35433070866141736" header="0.31496062992125984" footer="0.31496062992125984"/>
  <pageSetup paperSize="5" scale="50" orientation="landscape" r:id="rId1"/>
  <drawing r:id="rId2"/>
</worksheet>
</file>

<file path=xl/worksheets/sheet12.xml><?xml version="1.0" encoding="utf-8"?>
<worksheet xmlns="http://schemas.openxmlformats.org/spreadsheetml/2006/main" xmlns:r="http://schemas.openxmlformats.org/officeDocument/2006/relationships">
  <dimension ref="A2:AB63"/>
  <sheetViews>
    <sheetView view="pageBreakPreview" zoomScaleSheetLayoutView="100" workbookViewId="0">
      <selection activeCell="A9" sqref="A9:D9"/>
    </sheetView>
  </sheetViews>
  <sheetFormatPr baseColWidth="10" defaultRowHeight="12.75"/>
  <cols>
    <col min="1" max="7" width="3.7109375" style="12" customWidth="1"/>
    <col min="8" max="8" width="5.7109375" style="12" customWidth="1"/>
    <col min="9" max="9" width="25.7109375" style="12" customWidth="1"/>
    <col min="10" max="10" width="20.7109375" style="12" customWidth="1"/>
    <col min="11" max="11" width="7.7109375" style="12" customWidth="1"/>
    <col min="12" max="12" width="25.7109375" style="12" customWidth="1"/>
    <col min="13" max="13" width="20.7109375" style="12" customWidth="1"/>
    <col min="14" max="15" width="12.7109375" style="12" customWidth="1"/>
    <col min="16" max="16" width="11.7109375" style="12" customWidth="1"/>
    <col min="17" max="28" width="10.7109375" style="12" customWidth="1"/>
    <col min="29" max="16384" width="11.42578125" style="12"/>
  </cols>
  <sheetData>
    <row r="2" spans="1:28">
      <c r="B2" s="999"/>
      <c r="C2" s="999"/>
      <c r="D2" s="999"/>
      <c r="E2" s="999"/>
      <c r="F2" s="999"/>
      <c r="G2" s="30"/>
      <c r="H2" s="31"/>
      <c r="I2" s="31"/>
      <c r="J2" s="31"/>
      <c r="L2" s="1000" t="s">
        <v>38</v>
      </c>
      <c r="M2" s="1000"/>
      <c r="N2" s="1000"/>
      <c r="O2" s="1000"/>
      <c r="P2" s="1000"/>
      <c r="Q2" s="1000"/>
      <c r="R2" s="1000"/>
      <c r="S2" s="1000"/>
      <c r="T2" s="1000"/>
      <c r="U2" s="1000"/>
      <c r="V2" s="1000"/>
      <c r="W2" s="1000"/>
      <c r="X2" s="1000"/>
      <c r="Y2" s="1000"/>
    </row>
    <row r="3" spans="1:28">
      <c r="B3" s="999"/>
      <c r="C3" s="999"/>
      <c r="D3" s="999"/>
      <c r="E3" s="999"/>
      <c r="F3" s="999"/>
      <c r="H3" s="31"/>
      <c r="I3" s="31"/>
      <c r="J3" s="31"/>
      <c r="L3" s="1001" t="s">
        <v>603</v>
      </c>
      <c r="M3" s="1001"/>
      <c r="N3" s="1001"/>
      <c r="O3" s="1001"/>
      <c r="P3" s="1001"/>
      <c r="Q3" s="1001"/>
      <c r="R3" s="1001"/>
      <c r="S3" s="1001"/>
      <c r="T3" s="1001"/>
      <c r="U3" s="1001"/>
      <c r="V3" s="1001"/>
      <c r="W3" s="1001"/>
      <c r="X3" s="1001"/>
      <c r="Y3" s="1001"/>
      <c r="Z3" s="13"/>
      <c r="AA3" s="13"/>
      <c r="AB3" s="13"/>
    </row>
    <row r="4" spans="1:28">
      <c r="B4" s="999"/>
      <c r="C4" s="999"/>
      <c r="D4" s="999"/>
      <c r="E4" s="999"/>
      <c r="F4" s="999"/>
      <c r="G4" s="30"/>
      <c r="H4" s="31"/>
      <c r="I4" s="31"/>
      <c r="J4" s="31"/>
      <c r="X4" s="940" t="s">
        <v>50</v>
      </c>
      <c r="Y4" s="940"/>
      <c r="Z4" s="940"/>
      <c r="AA4" s="940"/>
      <c r="AB4" s="940"/>
    </row>
    <row r="5" spans="1:28">
      <c r="B5" s="999"/>
      <c r="C5" s="999"/>
      <c r="D5" s="999"/>
      <c r="E5" s="999"/>
      <c r="F5" s="999"/>
      <c r="G5" s="30"/>
      <c r="H5" s="31"/>
      <c r="I5" s="31"/>
      <c r="J5" s="31"/>
      <c r="Z5" s="13"/>
      <c r="AA5" s="13"/>
      <c r="AB5" s="13"/>
    </row>
    <row r="6" spans="1:28">
      <c r="B6" s="999"/>
      <c r="C6" s="999"/>
      <c r="D6" s="999"/>
      <c r="E6" s="999"/>
      <c r="F6" s="999"/>
      <c r="G6" s="31"/>
      <c r="H6" s="31"/>
      <c r="I6" s="31"/>
      <c r="J6" s="31"/>
      <c r="L6" s="1043"/>
      <c r="M6" s="1043"/>
      <c r="N6" s="1043"/>
      <c r="O6" s="1043"/>
      <c r="P6" s="1043"/>
      <c r="Q6" s="1043"/>
      <c r="R6" s="1043"/>
      <c r="S6" s="1043"/>
      <c r="T6" s="1043"/>
      <c r="U6" s="1043"/>
      <c r="V6" s="1043"/>
    </row>
    <row r="7" spans="1:28">
      <c r="B7" s="808"/>
      <c r="C7" s="808"/>
      <c r="D7" s="808"/>
      <c r="E7" s="808"/>
      <c r="F7" s="808"/>
      <c r="G7" s="808"/>
      <c r="H7" s="1000" t="s">
        <v>37</v>
      </c>
      <c r="I7" s="1000"/>
      <c r="J7" s="1000"/>
      <c r="K7" s="1000"/>
      <c r="L7" s="1000"/>
      <c r="M7" s="1000"/>
      <c r="N7" s="1000"/>
      <c r="O7" s="1000"/>
      <c r="P7" s="1000"/>
      <c r="Q7" s="1000"/>
      <c r="R7" s="1000"/>
      <c r="S7" s="1000"/>
      <c r="T7" s="1000"/>
      <c r="U7" s="1000"/>
      <c r="V7" s="1000"/>
      <c r="W7" s="1000"/>
      <c r="X7" s="1000"/>
      <c r="Y7" s="1000"/>
      <c r="Z7" s="1000"/>
    </row>
    <row r="8" spans="1:28" ht="13.5" thickBot="1">
      <c r="C8" s="14"/>
      <c r="D8" s="14"/>
      <c r="E8" s="14"/>
      <c r="F8" s="14"/>
      <c r="G8" s="14"/>
      <c r="H8" s="14"/>
      <c r="I8" s="14"/>
      <c r="J8" s="14"/>
      <c r="K8" s="14"/>
      <c r="L8" s="14"/>
      <c r="M8" s="14"/>
      <c r="N8" s="14"/>
      <c r="O8" s="14"/>
      <c r="P8" s="14"/>
      <c r="Q8" s="14"/>
      <c r="R8" s="14"/>
      <c r="S8" s="14"/>
      <c r="T8" s="14"/>
      <c r="U8" s="14"/>
      <c r="V8" s="14"/>
      <c r="W8" s="14"/>
      <c r="X8" s="14"/>
      <c r="Y8" s="14"/>
      <c r="Z8" s="14"/>
      <c r="AA8" s="14"/>
      <c r="AB8" s="14"/>
    </row>
    <row r="9" spans="1:28" ht="13.5" thickBot="1">
      <c r="A9" s="988" t="s">
        <v>40</v>
      </c>
      <c r="B9" s="989"/>
      <c r="C9" s="989"/>
      <c r="D9" s="990"/>
      <c r="E9" s="919"/>
      <c r="F9" s="798" t="s">
        <v>16</v>
      </c>
      <c r="G9" s="799"/>
      <c r="H9" s="799"/>
      <c r="I9" s="799"/>
      <c r="J9" s="799"/>
      <c r="K9" s="800"/>
      <c r="L9" s="15"/>
      <c r="M9" s="65"/>
      <c r="N9" s="918"/>
      <c r="O9" s="918"/>
      <c r="P9" s="918"/>
      <c r="Q9" s="918"/>
      <c r="R9" s="918"/>
      <c r="S9" s="918"/>
      <c r="T9" s="918"/>
      <c r="U9" s="918"/>
      <c r="V9" s="918"/>
      <c r="W9" s="918"/>
      <c r="X9" s="918"/>
      <c r="Y9" s="918"/>
      <c r="Z9" s="918"/>
      <c r="AA9" s="918"/>
      <c r="AB9" s="918"/>
    </row>
    <row r="10" spans="1:28" s="29" customFormat="1" ht="11.25">
      <c r="L10" s="37"/>
      <c r="M10" s="15"/>
      <c r="N10" s="15"/>
      <c r="O10" s="15"/>
      <c r="P10" s="15"/>
      <c r="Q10" s="15"/>
      <c r="R10" s="15"/>
      <c r="S10" s="15" t="s">
        <v>17</v>
      </c>
      <c r="T10" s="38" t="s">
        <v>43</v>
      </c>
      <c r="U10" s="15" t="s">
        <v>18</v>
      </c>
      <c r="V10" s="38" t="s">
        <v>44</v>
      </c>
      <c r="W10" s="15" t="s">
        <v>45</v>
      </c>
      <c r="X10" s="38">
        <v>31</v>
      </c>
      <c r="Y10" s="39" t="s">
        <v>18</v>
      </c>
      <c r="Z10" s="38" t="s">
        <v>46</v>
      </c>
      <c r="AA10" s="39" t="s">
        <v>18</v>
      </c>
      <c r="AB10" s="863">
        <v>2016</v>
      </c>
    </row>
    <row r="11" spans="1:28" s="29" customFormat="1" ht="12" thickBot="1">
      <c r="L11" s="37"/>
      <c r="M11" s="15"/>
      <c r="N11" s="15"/>
      <c r="O11" s="15"/>
      <c r="P11" s="15"/>
      <c r="Q11" s="15"/>
      <c r="R11" s="15"/>
      <c r="S11" s="15"/>
      <c r="T11" s="15"/>
      <c r="U11" s="15"/>
      <c r="V11" s="15"/>
      <c r="W11" s="15"/>
      <c r="X11" s="15"/>
      <c r="Y11" s="39"/>
      <c r="Z11" s="15"/>
      <c r="AA11" s="39"/>
      <c r="AB11" s="15"/>
    </row>
    <row r="12" spans="1:28">
      <c r="A12" s="993" t="s">
        <v>49</v>
      </c>
      <c r="B12" s="994"/>
      <c r="C12" s="994"/>
      <c r="D12" s="994"/>
      <c r="E12" s="994"/>
      <c r="F12" s="994"/>
      <c r="G12" s="994"/>
      <c r="H12" s="994"/>
      <c r="I12" s="994"/>
      <c r="J12" s="994"/>
      <c r="K12" s="994"/>
      <c r="L12" s="994"/>
      <c r="M12" s="994"/>
      <c r="N12" s="994"/>
      <c r="O12" s="994"/>
      <c r="P12" s="994"/>
      <c r="Q12" s="994"/>
      <c r="R12" s="994"/>
      <c r="S12" s="994"/>
      <c r="T12" s="994"/>
      <c r="U12" s="994"/>
      <c r="V12" s="994"/>
      <c r="W12" s="994"/>
      <c r="X12" s="995"/>
      <c r="Y12" s="1004" t="s">
        <v>48</v>
      </c>
      <c r="Z12" s="994"/>
      <c r="AA12" s="994"/>
      <c r="AB12" s="929"/>
    </row>
    <row r="13" spans="1:28">
      <c r="A13" s="1005" t="s">
        <v>602</v>
      </c>
      <c r="B13" s="1006"/>
      <c r="C13" s="1006"/>
      <c r="D13" s="1006"/>
      <c r="E13" s="1006"/>
      <c r="F13" s="1006"/>
      <c r="G13" s="1006"/>
      <c r="H13" s="1006"/>
      <c r="I13" s="1006"/>
      <c r="J13" s="1006"/>
      <c r="K13" s="1006"/>
      <c r="L13" s="1006"/>
      <c r="M13" s="1006"/>
      <c r="N13" s="1006"/>
      <c r="O13" s="1006"/>
      <c r="P13" s="1007"/>
      <c r="Q13" s="1008" t="s">
        <v>41</v>
      </c>
      <c r="R13" s="1009"/>
      <c r="S13" s="1009"/>
      <c r="T13" s="1009"/>
      <c r="U13" s="1009"/>
      <c r="V13" s="1009"/>
      <c r="W13" s="1009"/>
      <c r="X13" s="1009"/>
      <c r="Y13" s="1009"/>
      <c r="Z13" s="1009"/>
      <c r="AA13" s="1009"/>
      <c r="AB13" s="930"/>
    </row>
    <row r="14" spans="1:28" ht="12.75" customHeight="1">
      <c r="A14" s="1018" t="s">
        <v>36</v>
      </c>
      <c r="B14" s="1019"/>
      <c r="C14" s="1019"/>
      <c r="D14" s="1019"/>
      <c r="E14" s="1019"/>
      <c r="F14" s="1020"/>
      <c r="G14" s="1017" t="s">
        <v>12</v>
      </c>
      <c r="H14" s="996" t="s">
        <v>229</v>
      </c>
      <c r="I14" s="991" t="s">
        <v>20</v>
      </c>
      <c r="J14" s="991" t="s">
        <v>47</v>
      </c>
      <c r="K14" s="1023" t="s">
        <v>21</v>
      </c>
      <c r="L14" s="1014" t="s">
        <v>22</v>
      </c>
      <c r="M14" s="1015"/>
      <c r="N14" s="1015"/>
      <c r="O14" s="1016"/>
      <c r="P14" s="991" t="s">
        <v>23</v>
      </c>
      <c r="Q14" s="998" t="s">
        <v>10</v>
      </c>
      <c r="R14" s="998" t="s">
        <v>9</v>
      </c>
      <c r="S14" s="998" t="s">
        <v>8</v>
      </c>
      <c r="T14" s="998" t="s">
        <v>24</v>
      </c>
      <c r="U14" s="998" t="s">
        <v>25</v>
      </c>
      <c r="V14" s="998" t="s">
        <v>26</v>
      </c>
      <c r="W14" s="998" t="s">
        <v>27</v>
      </c>
      <c r="X14" s="998" t="s">
        <v>28</v>
      </c>
      <c r="Y14" s="998" t="s">
        <v>7</v>
      </c>
      <c r="Z14" s="998" t="s">
        <v>6</v>
      </c>
      <c r="AA14" s="1010" t="s">
        <v>5</v>
      </c>
      <c r="AB14" s="1027" t="s">
        <v>4</v>
      </c>
    </row>
    <row r="15" spans="1:28" ht="16.5" customHeight="1">
      <c r="A15" s="923" t="s">
        <v>227</v>
      </c>
      <c r="B15" s="916" t="s">
        <v>228</v>
      </c>
      <c r="C15" s="922" t="s">
        <v>152</v>
      </c>
      <c r="D15" s="922" t="s">
        <v>14</v>
      </c>
      <c r="E15" s="922" t="s">
        <v>153</v>
      </c>
      <c r="F15" s="922" t="s">
        <v>13</v>
      </c>
      <c r="G15" s="998"/>
      <c r="H15" s="997"/>
      <c r="I15" s="992"/>
      <c r="J15" s="992"/>
      <c r="K15" s="991"/>
      <c r="L15" s="893" t="s">
        <v>29</v>
      </c>
      <c r="M15" s="893" t="s">
        <v>30</v>
      </c>
      <c r="N15" s="66" t="s">
        <v>31</v>
      </c>
      <c r="O15" s="68" t="s">
        <v>32</v>
      </c>
      <c r="P15" s="992"/>
      <c r="Q15" s="998"/>
      <c r="R15" s="998"/>
      <c r="S15" s="998"/>
      <c r="T15" s="998"/>
      <c r="U15" s="998"/>
      <c r="V15" s="998"/>
      <c r="W15" s="998"/>
      <c r="X15" s="998"/>
      <c r="Y15" s="998"/>
      <c r="Z15" s="998"/>
      <c r="AA15" s="1010"/>
      <c r="AB15" s="1068"/>
    </row>
    <row r="16" spans="1:28">
      <c r="A16" s="914"/>
      <c r="B16" s="915"/>
      <c r="C16" s="915"/>
      <c r="D16" s="915"/>
      <c r="E16" s="915"/>
      <c r="F16" s="915"/>
      <c r="G16" s="915"/>
      <c r="H16" s="915"/>
      <c r="I16" s="915"/>
      <c r="J16" s="915"/>
      <c r="K16" s="915"/>
      <c r="L16" s="915"/>
      <c r="M16" s="915"/>
      <c r="N16" s="915"/>
      <c r="O16" s="915"/>
      <c r="P16" s="915"/>
      <c r="Q16" s="784"/>
      <c r="R16" s="784"/>
      <c r="S16" s="784"/>
      <c r="T16" s="785"/>
      <c r="U16" s="785"/>
      <c r="V16" s="785"/>
      <c r="W16" s="785"/>
      <c r="X16" s="785"/>
      <c r="Y16" s="785"/>
      <c r="Z16" s="785"/>
      <c r="AA16" s="785"/>
      <c r="AB16" s="867"/>
    </row>
    <row r="17" spans="1:28">
      <c r="A17" s="935"/>
      <c r="B17" s="6"/>
      <c r="C17" s="6"/>
      <c r="D17" s="6"/>
      <c r="E17" s="6"/>
      <c r="F17" s="6"/>
      <c r="G17" s="89"/>
      <c r="H17" s="88"/>
      <c r="I17" s="886" t="s">
        <v>573</v>
      </c>
      <c r="J17" s="89"/>
      <c r="K17" s="10"/>
      <c r="L17" s="10"/>
      <c r="M17" s="10"/>
      <c r="N17" s="11"/>
      <c r="O17" s="743"/>
      <c r="P17" s="22"/>
      <c r="Q17" s="22"/>
      <c r="R17" s="22"/>
      <c r="S17" s="22"/>
      <c r="T17" s="23"/>
      <c r="U17" s="23"/>
      <c r="V17" s="23"/>
      <c r="W17" s="23"/>
      <c r="X17" s="23"/>
      <c r="Y17" s="23"/>
      <c r="Z17" s="23"/>
      <c r="AA17" s="23"/>
      <c r="AB17" s="24"/>
    </row>
    <row r="18" spans="1:28" ht="33" customHeight="1">
      <c r="A18" s="946">
        <v>2</v>
      </c>
      <c r="B18" s="6">
        <v>2</v>
      </c>
      <c r="C18" s="6">
        <v>1</v>
      </c>
      <c r="D18" s="6">
        <v>1</v>
      </c>
      <c r="E18" s="6">
        <v>3</v>
      </c>
      <c r="F18" s="6">
        <v>2</v>
      </c>
      <c r="G18" s="89">
        <v>6.2</v>
      </c>
      <c r="H18" s="794">
        <v>1</v>
      </c>
      <c r="I18" s="10" t="s">
        <v>574</v>
      </c>
      <c r="J18" s="10"/>
      <c r="K18" s="10" t="s">
        <v>47</v>
      </c>
      <c r="L18" s="10" t="s">
        <v>575</v>
      </c>
      <c r="M18" s="10" t="s">
        <v>503</v>
      </c>
      <c r="N18" s="11">
        <v>11322</v>
      </c>
      <c r="O18" s="743" t="s">
        <v>527</v>
      </c>
      <c r="P18" s="22">
        <v>39744989.170000002</v>
      </c>
      <c r="Q18" s="22"/>
      <c r="R18" s="22"/>
      <c r="S18" s="22"/>
      <c r="T18" s="23">
        <v>11923496.75</v>
      </c>
      <c r="U18" s="23">
        <v>4636915.4000000004</v>
      </c>
      <c r="V18" s="23">
        <v>4636915.4000000004</v>
      </c>
      <c r="W18" s="23">
        <v>4636915.4000000004</v>
      </c>
      <c r="X18" s="23">
        <v>4636915.4000000004</v>
      </c>
      <c r="Y18" s="23">
        <v>4636915.4000000004</v>
      </c>
      <c r="Z18" s="23">
        <v>4636915.42</v>
      </c>
      <c r="AA18" s="23"/>
      <c r="AB18" s="24"/>
    </row>
    <row r="19" spans="1:28">
      <c r="A19" s="935"/>
      <c r="B19" s="6"/>
      <c r="C19" s="6"/>
      <c r="D19" s="6"/>
      <c r="E19" s="6"/>
      <c r="F19" s="6"/>
      <c r="G19" s="89"/>
      <c r="H19" s="88"/>
      <c r="I19" s="89"/>
      <c r="J19" s="89"/>
      <c r="K19" s="10"/>
      <c r="L19" s="10"/>
      <c r="M19" s="10"/>
      <c r="N19" s="11"/>
      <c r="O19" s="743"/>
      <c r="P19" s="22"/>
      <c r="Q19" s="22"/>
      <c r="R19" s="22"/>
      <c r="S19" s="22"/>
      <c r="T19" s="23"/>
      <c r="U19" s="23"/>
      <c r="V19" s="23"/>
      <c r="W19" s="23"/>
      <c r="X19" s="23"/>
      <c r="Y19" s="23"/>
      <c r="Z19" s="23"/>
      <c r="AA19" s="23"/>
      <c r="AB19" s="24"/>
    </row>
    <row r="20" spans="1:28">
      <c r="A20" s="935"/>
      <c r="B20" s="6"/>
      <c r="C20" s="6"/>
      <c r="D20" s="6"/>
      <c r="E20" s="6"/>
      <c r="F20" s="6"/>
      <c r="G20" s="89"/>
      <c r="H20" s="88"/>
      <c r="I20" s="89"/>
      <c r="J20" s="89"/>
      <c r="K20" s="10"/>
      <c r="L20" s="10"/>
      <c r="M20" s="10"/>
      <c r="N20" s="11"/>
      <c r="O20" s="743"/>
      <c r="P20" s="22"/>
      <c r="Q20" s="22"/>
      <c r="R20" s="22"/>
      <c r="S20" s="22"/>
      <c r="T20" s="23"/>
      <c r="U20" s="23"/>
      <c r="V20" s="23"/>
      <c r="W20" s="23"/>
      <c r="X20" s="23"/>
      <c r="Y20" s="23"/>
      <c r="Z20" s="23"/>
      <c r="AA20" s="23"/>
      <c r="AB20" s="24"/>
    </row>
    <row r="21" spans="1:28">
      <c r="A21" s="935"/>
      <c r="B21" s="6"/>
      <c r="C21" s="6"/>
      <c r="D21" s="6"/>
      <c r="E21" s="6"/>
      <c r="F21" s="6"/>
      <c r="G21" s="89"/>
      <c r="H21" s="88"/>
      <c r="I21" s="89"/>
      <c r="J21" s="89"/>
      <c r="K21" s="10"/>
      <c r="L21" s="10"/>
      <c r="M21" s="10"/>
      <c r="N21" s="11"/>
      <c r="O21" s="743"/>
      <c r="P21" s="22"/>
      <c r="Q21" s="22"/>
      <c r="R21" s="22"/>
      <c r="S21" s="22"/>
      <c r="T21" s="23"/>
      <c r="U21" s="23"/>
      <c r="V21" s="23"/>
      <c r="W21" s="23"/>
      <c r="X21" s="23"/>
      <c r="Y21" s="23"/>
      <c r="Z21" s="23"/>
      <c r="AA21" s="23"/>
      <c r="AB21" s="24"/>
    </row>
    <row r="22" spans="1:28">
      <c r="A22" s="935"/>
      <c r="B22" s="6"/>
      <c r="C22" s="6"/>
      <c r="D22" s="6"/>
      <c r="E22" s="6"/>
      <c r="F22" s="6"/>
      <c r="G22" s="89"/>
      <c r="H22" s="88"/>
      <c r="I22" s="89"/>
      <c r="J22" s="89"/>
      <c r="K22" s="10"/>
      <c r="L22" s="10"/>
      <c r="M22" s="10"/>
      <c r="N22" s="11"/>
      <c r="O22" s="743"/>
      <c r="P22" s="22"/>
      <c r="Q22" s="22"/>
      <c r="R22" s="22"/>
      <c r="S22" s="22"/>
      <c r="T22" s="23"/>
      <c r="U22" s="23"/>
      <c r="V22" s="23"/>
      <c r="W22" s="23"/>
      <c r="X22" s="23"/>
      <c r="Y22" s="23"/>
      <c r="Z22" s="23"/>
      <c r="AA22" s="23"/>
      <c r="AB22" s="24"/>
    </row>
    <row r="23" spans="1:28">
      <c r="A23" s="935"/>
      <c r="B23" s="6"/>
      <c r="C23" s="6"/>
      <c r="D23" s="6"/>
      <c r="E23" s="6"/>
      <c r="F23" s="6"/>
      <c r="G23" s="89"/>
      <c r="H23" s="88"/>
      <c r="I23" s="89"/>
      <c r="J23" s="89"/>
      <c r="K23" s="10"/>
      <c r="L23" s="10"/>
      <c r="M23" s="10"/>
      <c r="N23" s="11"/>
      <c r="O23" s="743"/>
      <c r="P23" s="22"/>
      <c r="Q23" s="22"/>
      <c r="R23" s="22"/>
      <c r="S23" s="22"/>
      <c r="T23" s="23"/>
      <c r="U23" s="23"/>
      <c r="V23" s="23"/>
      <c r="W23" s="23"/>
      <c r="X23" s="23"/>
      <c r="Y23" s="23"/>
      <c r="Z23" s="23"/>
      <c r="AA23" s="23"/>
      <c r="AB23" s="24"/>
    </row>
    <row r="24" spans="1:28">
      <c r="A24" s="935"/>
      <c r="B24" s="6"/>
      <c r="C24" s="6"/>
      <c r="D24" s="6"/>
      <c r="E24" s="6"/>
      <c r="F24" s="6"/>
      <c r="G24" s="89"/>
      <c r="H24" s="88"/>
      <c r="I24" s="89"/>
      <c r="J24" s="89"/>
      <c r="K24" s="10"/>
      <c r="L24" s="10"/>
      <c r="M24" s="10"/>
      <c r="N24" s="11"/>
      <c r="O24" s="743"/>
      <c r="P24" s="22"/>
      <c r="Q24" s="22"/>
      <c r="R24" s="22"/>
      <c r="S24" s="22"/>
      <c r="T24" s="23"/>
      <c r="U24" s="23"/>
      <c r="V24" s="23"/>
      <c r="W24" s="23"/>
      <c r="X24" s="23"/>
      <c r="Y24" s="23"/>
      <c r="Z24" s="23"/>
      <c r="AA24" s="23"/>
      <c r="AB24" s="24"/>
    </row>
    <row r="25" spans="1:28">
      <c r="A25" s="935"/>
      <c r="B25" s="6"/>
      <c r="C25" s="6"/>
      <c r="D25" s="6"/>
      <c r="E25" s="6"/>
      <c r="F25" s="6"/>
      <c r="G25" s="89"/>
      <c r="H25" s="88"/>
      <c r="I25" s="89"/>
      <c r="J25" s="89"/>
      <c r="K25" s="10"/>
      <c r="L25" s="10"/>
      <c r="M25" s="10"/>
      <c r="N25" s="11"/>
      <c r="O25" s="743"/>
      <c r="P25" s="22"/>
      <c r="Q25" s="22"/>
      <c r="R25" s="22"/>
      <c r="S25" s="22"/>
      <c r="T25" s="23"/>
      <c r="U25" s="23"/>
      <c r="V25" s="23"/>
      <c r="W25" s="23"/>
      <c r="X25" s="23"/>
      <c r="Y25" s="23"/>
      <c r="Z25" s="23"/>
      <c r="AA25" s="23"/>
      <c r="AB25" s="24"/>
    </row>
    <row r="26" spans="1:28">
      <c r="A26" s="935"/>
      <c r="B26" s="6"/>
      <c r="C26" s="6"/>
      <c r="D26" s="6"/>
      <c r="E26" s="6"/>
      <c r="F26" s="6"/>
      <c r="G26" s="89"/>
      <c r="H26" s="88"/>
      <c r="I26" s="89"/>
      <c r="J26" s="89"/>
      <c r="K26" s="10"/>
      <c r="L26" s="10"/>
      <c r="M26" s="10"/>
      <c r="N26" s="11"/>
      <c r="O26" s="743"/>
      <c r="P26" s="22"/>
      <c r="Q26" s="22"/>
      <c r="R26" s="22"/>
      <c r="S26" s="22"/>
      <c r="T26" s="23"/>
      <c r="U26" s="23"/>
      <c r="V26" s="23"/>
      <c r="W26" s="23"/>
      <c r="X26" s="23"/>
      <c r="Y26" s="23"/>
      <c r="Z26" s="23"/>
      <c r="AA26" s="23"/>
      <c r="AB26" s="24"/>
    </row>
    <row r="27" spans="1:28">
      <c r="A27" s="935"/>
      <c r="B27" s="6"/>
      <c r="C27" s="6"/>
      <c r="D27" s="6"/>
      <c r="E27" s="6"/>
      <c r="F27" s="6"/>
      <c r="G27" s="89"/>
      <c r="H27" s="88"/>
      <c r="I27" s="89"/>
      <c r="J27" s="89"/>
      <c r="K27" s="10"/>
      <c r="L27" s="10"/>
      <c r="M27" s="10"/>
      <c r="N27" s="11"/>
      <c r="O27" s="743"/>
      <c r="P27" s="22"/>
      <c r="Q27" s="22"/>
      <c r="R27" s="22"/>
      <c r="S27" s="22"/>
      <c r="T27" s="23"/>
      <c r="U27" s="23"/>
      <c r="V27" s="23"/>
      <c r="W27" s="23"/>
      <c r="X27" s="23"/>
      <c r="Y27" s="23"/>
      <c r="Z27" s="23"/>
      <c r="AA27" s="23"/>
      <c r="AB27" s="24"/>
    </row>
    <row r="28" spans="1:28">
      <c r="A28" s="935"/>
      <c r="B28" s="6"/>
      <c r="C28" s="6"/>
      <c r="D28" s="6"/>
      <c r="E28" s="6"/>
      <c r="F28" s="6"/>
      <c r="G28" s="89"/>
      <c r="H28" s="88"/>
      <c r="I28" s="89"/>
      <c r="J28" s="89"/>
      <c r="K28" s="10"/>
      <c r="L28" s="10"/>
      <c r="M28" s="10"/>
      <c r="N28" s="11"/>
      <c r="O28" s="743"/>
      <c r="P28" s="22"/>
      <c r="Q28" s="22"/>
      <c r="R28" s="22"/>
      <c r="S28" s="22"/>
      <c r="T28" s="23"/>
      <c r="U28" s="23"/>
      <c r="V28" s="23"/>
      <c r="W28" s="23"/>
      <c r="X28" s="23"/>
      <c r="Y28" s="23"/>
      <c r="Z28" s="23"/>
      <c r="AA28" s="23"/>
      <c r="AB28" s="24"/>
    </row>
    <row r="29" spans="1:28">
      <c r="A29" s="935"/>
      <c r="B29" s="6"/>
      <c r="C29" s="6"/>
      <c r="D29" s="6"/>
      <c r="E29" s="6"/>
      <c r="F29" s="6"/>
      <c r="G29" s="89"/>
      <c r="H29" s="88"/>
      <c r="I29" s="89"/>
      <c r="J29" s="89"/>
      <c r="K29" s="10"/>
      <c r="L29" s="10"/>
      <c r="M29" s="10"/>
      <c r="N29" s="11"/>
      <c r="O29" s="743"/>
      <c r="P29" s="22"/>
      <c r="Q29" s="22"/>
      <c r="R29" s="22"/>
      <c r="S29" s="22"/>
      <c r="T29" s="23"/>
      <c r="U29" s="23"/>
      <c r="V29" s="23"/>
      <c r="W29" s="23"/>
      <c r="X29" s="23"/>
      <c r="Y29" s="23"/>
      <c r="Z29" s="23"/>
      <c r="AA29" s="23"/>
      <c r="AB29" s="24"/>
    </row>
    <row r="30" spans="1:28">
      <c r="A30" s="935"/>
      <c r="B30" s="6"/>
      <c r="C30" s="6"/>
      <c r="D30" s="6"/>
      <c r="E30" s="6"/>
      <c r="F30" s="6"/>
      <c r="G30" s="89"/>
      <c r="H30" s="88"/>
      <c r="I30" s="89"/>
      <c r="J30" s="89"/>
      <c r="K30" s="10"/>
      <c r="L30" s="10"/>
      <c r="M30" s="10"/>
      <c r="N30" s="11"/>
      <c r="O30" s="743"/>
      <c r="P30" s="22"/>
      <c r="Q30" s="22"/>
      <c r="R30" s="22"/>
      <c r="S30" s="22"/>
      <c r="T30" s="23"/>
      <c r="U30" s="23"/>
      <c r="V30" s="23"/>
      <c r="W30" s="23"/>
      <c r="X30" s="23"/>
      <c r="Y30" s="23"/>
      <c r="Z30" s="23"/>
      <c r="AA30" s="23"/>
      <c r="AB30" s="24"/>
    </row>
    <row r="31" spans="1:28">
      <c r="A31" s="935"/>
      <c r="B31" s="6"/>
      <c r="C31" s="6"/>
      <c r="D31" s="6"/>
      <c r="E31" s="6"/>
      <c r="F31" s="6"/>
      <c r="G31" s="89"/>
      <c r="H31" s="88"/>
      <c r="I31" s="89"/>
      <c r="J31" s="89"/>
      <c r="K31" s="10"/>
      <c r="L31" s="10"/>
      <c r="M31" s="10"/>
      <c r="N31" s="11"/>
      <c r="O31" s="743"/>
      <c r="P31" s="22"/>
      <c r="Q31" s="22"/>
      <c r="R31" s="22"/>
      <c r="S31" s="22"/>
      <c r="T31" s="23"/>
      <c r="U31" s="23"/>
      <c r="V31" s="23"/>
      <c r="W31" s="23"/>
      <c r="X31" s="23"/>
      <c r="Y31" s="23"/>
      <c r="Z31" s="23"/>
      <c r="AA31" s="23"/>
      <c r="AB31" s="24"/>
    </row>
    <row r="32" spans="1:28">
      <c r="A32" s="935"/>
      <c r="B32" s="6"/>
      <c r="C32" s="6"/>
      <c r="D32" s="6"/>
      <c r="E32" s="6"/>
      <c r="F32" s="6"/>
      <c r="G32" s="89"/>
      <c r="H32" s="88"/>
      <c r="I32" s="89"/>
      <c r="J32" s="89"/>
      <c r="K32" s="10"/>
      <c r="L32" s="10"/>
      <c r="M32" s="10"/>
      <c r="N32" s="11"/>
      <c r="O32" s="743"/>
      <c r="P32" s="22"/>
      <c r="Q32" s="22"/>
      <c r="R32" s="22"/>
      <c r="S32" s="22"/>
      <c r="T32" s="23"/>
      <c r="U32" s="23"/>
      <c r="V32" s="23"/>
      <c r="W32" s="23"/>
      <c r="X32" s="23"/>
      <c r="Y32" s="23"/>
      <c r="Z32" s="23"/>
      <c r="AA32" s="23"/>
      <c r="AB32" s="24"/>
    </row>
    <row r="33" spans="1:28">
      <c r="A33" s="935"/>
      <c r="B33" s="6"/>
      <c r="C33" s="6"/>
      <c r="D33" s="6"/>
      <c r="E33" s="6"/>
      <c r="F33" s="6"/>
      <c r="G33" s="89"/>
      <c r="H33" s="88"/>
      <c r="I33" s="89"/>
      <c r="J33" s="89"/>
      <c r="K33" s="10"/>
      <c r="L33" s="10"/>
      <c r="M33" s="10"/>
      <c r="N33" s="11"/>
      <c r="O33" s="743"/>
      <c r="P33" s="22"/>
      <c r="Q33" s="22"/>
      <c r="R33" s="22"/>
      <c r="S33" s="22"/>
      <c r="T33" s="23"/>
      <c r="U33" s="23"/>
      <c r="V33" s="23"/>
      <c r="W33" s="23"/>
      <c r="X33" s="23"/>
      <c r="Y33" s="23"/>
      <c r="Z33" s="23"/>
      <c r="AA33" s="23"/>
      <c r="AB33" s="24"/>
    </row>
    <row r="34" spans="1:28">
      <c r="A34" s="935"/>
      <c r="B34" s="6"/>
      <c r="C34" s="6"/>
      <c r="D34" s="6"/>
      <c r="E34" s="6"/>
      <c r="F34" s="6"/>
      <c r="G34" s="89"/>
      <c r="H34" s="88"/>
      <c r="I34" s="89"/>
      <c r="J34" s="89"/>
      <c r="K34" s="10"/>
      <c r="L34" s="10"/>
      <c r="M34" s="10"/>
      <c r="N34" s="11"/>
      <c r="O34" s="743"/>
      <c r="P34" s="22"/>
      <c r="Q34" s="22"/>
      <c r="R34" s="22"/>
      <c r="S34" s="22"/>
      <c r="T34" s="23"/>
      <c r="U34" s="23"/>
      <c r="V34" s="23"/>
      <c r="W34" s="23"/>
      <c r="X34" s="23"/>
      <c r="Y34" s="23"/>
      <c r="Z34" s="23"/>
      <c r="AA34" s="23"/>
      <c r="AB34" s="24"/>
    </row>
    <row r="35" spans="1:28">
      <c r="A35" s="935"/>
      <c r="B35" s="6"/>
      <c r="C35" s="6"/>
      <c r="D35" s="6"/>
      <c r="E35" s="6"/>
      <c r="F35" s="6"/>
      <c r="G35" s="89"/>
      <c r="H35" s="88"/>
      <c r="I35" s="89"/>
      <c r="J35" s="89"/>
      <c r="K35" s="10"/>
      <c r="L35" s="10"/>
      <c r="M35" s="10"/>
      <c r="N35" s="11"/>
      <c r="O35" s="743"/>
      <c r="P35" s="22"/>
      <c r="Q35" s="22"/>
      <c r="R35" s="22"/>
      <c r="S35" s="22"/>
      <c r="T35" s="23"/>
      <c r="U35" s="23"/>
      <c r="V35" s="23"/>
      <c r="W35" s="23"/>
      <c r="X35" s="23"/>
      <c r="Y35" s="23"/>
      <c r="Z35" s="23"/>
      <c r="AA35" s="23"/>
      <c r="AB35" s="24"/>
    </row>
    <row r="36" spans="1:28">
      <c r="A36" s="935"/>
      <c r="B36" s="6"/>
      <c r="C36" s="6"/>
      <c r="D36" s="6"/>
      <c r="E36" s="6"/>
      <c r="F36" s="6"/>
      <c r="G36" s="89"/>
      <c r="H36" s="88"/>
      <c r="I36" s="89"/>
      <c r="J36" s="89"/>
      <c r="K36" s="10"/>
      <c r="L36" s="10"/>
      <c r="M36" s="10"/>
      <c r="N36" s="11"/>
      <c r="O36" s="743"/>
      <c r="P36" s="22"/>
      <c r="Q36" s="22"/>
      <c r="R36" s="22"/>
      <c r="S36" s="22"/>
      <c r="T36" s="23"/>
      <c r="U36" s="23"/>
      <c r="V36" s="23"/>
      <c r="W36" s="23"/>
      <c r="X36" s="23"/>
      <c r="Y36" s="23"/>
      <c r="Z36" s="23"/>
      <c r="AA36" s="23"/>
      <c r="AB36" s="24"/>
    </row>
    <row r="37" spans="1:28">
      <c r="A37" s="935"/>
      <c r="B37" s="6"/>
      <c r="C37" s="6"/>
      <c r="D37" s="6"/>
      <c r="E37" s="6"/>
      <c r="F37" s="6"/>
      <c r="G37" s="89"/>
      <c r="H37" s="88"/>
      <c r="I37" s="89"/>
      <c r="J37" s="89"/>
      <c r="K37" s="10"/>
      <c r="L37" s="10"/>
      <c r="M37" s="10"/>
      <c r="N37" s="11"/>
      <c r="O37" s="743"/>
      <c r="P37" s="22"/>
      <c r="Q37" s="22"/>
      <c r="R37" s="22"/>
      <c r="S37" s="22"/>
      <c r="T37" s="23"/>
      <c r="U37" s="23"/>
      <c r="V37" s="23"/>
      <c r="W37" s="23"/>
      <c r="X37" s="23"/>
      <c r="Y37" s="23"/>
      <c r="Z37" s="23"/>
      <c r="AA37" s="23"/>
      <c r="AB37" s="24"/>
    </row>
    <row r="38" spans="1:28">
      <c r="A38" s="935"/>
      <c r="B38" s="6"/>
      <c r="C38" s="6"/>
      <c r="D38" s="6"/>
      <c r="E38" s="6"/>
      <c r="F38" s="6"/>
      <c r="G38" s="89"/>
      <c r="H38" s="88"/>
      <c r="I38" s="89"/>
      <c r="J38" s="89"/>
      <c r="K38" s="10"/>
      <c r="L38" s="10"/>
      <c r="M38" s="10"/>
      <c r="N38" s="11"/>
      <c r="O38" s="743"/>
      <c r="P38" s="22"/>
      <c r="Q38" s="22"/>
      <c r="R38" s="22"/>
      <c r="S38" s="22"/>
      <c r="T38" s="23"/>
      <c r="U38" s="23"/>
      <c r="V38" s="23"/>
      <c r="W38" s="23"/>
      <c r="X38" s="23"/>
      <c r="Y38" s="23"/>
      <c r="Z38" s="23"/>
      <c r="AA38" s="23"/>
      <c r="AB38" s="24"/>
    </row>
    <row r="39" spans="1:28">
      <c r="A39" s="935"/>
      <c r="B39" s="6"/>
      <c r="C39" s="6"/>
      <c r="D39" s="6"/>
      <c r="E39" s="6"/>
      <c r="F39" s="6"/>
      <c r="G39" s="89"/>
      <c r="H39" s="88"/>
      <c r="I39" s="89"/>
      <c r="J39" s="89"/>
      <c r="K39" s="10"/>
      <c r="L39" s="10"/>
      <c r="M39" s="10"/>
      <c r="N39" s="11"/>
      <c r="O39" s="743"/>
      <c r="P39" s="22"/>
      <c r="Q39" s="22"/>
      <c r="R39" s="22"/>
      <c r="S39" s="22"/>
      <c r="T39" s="23"/>
      <c r="U39" s="23"/>
      <c r="V39" s="23"/>
      <c r="W39" s="23"/>
      <c r="X39" s="23"/>
      <c r="Y39" s="23"/>
      <c r="Z39" s="23"/>
      <c r="AA39" s="23"/>
      <c r="AB39" s="24"/>
    </row>
    <row r="40" spans="1:28">
      <c r="A40" s="935"/>
      <c r="B40" s="6"/>
      <c r="C40" s="6"/>
      <c r="D40" s="6"/>
      <c r="E40" s="6"/>
      <c r="F40" s="6"/>
      <c r="G40" s="89"/>
      <c r="H40" s="88"/>
      <c r="I40" s="89"/>
      <c r="J40" s="89"/>
      <c r="K40" s="10"/>
      <c r="L40" s="10"/>
      <c r="M40" s="10"/>
      <c r="N40" s="11"/>
      <c r="O40" s="743"/>
      <c r="P40" s="22"/>
      <c r="Q40" s="22"/>
      <c r="R40" s="22"/>
      <c r="S40" s="22"/>
      <c r="T40" s="23"/>
      <c r="U40" s="23"/>
      <c r="V40" s="23"/>
      <c r="W40" s="23"/>
      <c r="X40" s="23"/>
      <c r="Y40" s="23"/>
      <c r="Z40" s="23"/>
      <c r="AA40" s="23"/>
      <c r="AB40" s="24"/>
    </row>
    <row r="41" spans="1:28">
      <c r="A41" s="935"/>
      <c r="B41" s="6"/>
      <c r="C41" s="6"/>
      <c r="D41" s="6"/>
      <c r="E41" s="6"/>
      <c r="F41" s="6"/>
      <c r="G41" s="89"/>
      <c r="H41" s="88"/>
      <c r="I41" s="89"/>
      <c r="J41" s="89"/>
      <c r="K41" s="10"/>
      <c r="L41" s="10"/>
      <c r="M41" s="10"/>
      <c r="N41" s="11"/>
      <c r="O41" s="743"/>
      <c r="P41" s="22"/>
      <c r="Q41" s="22"/>
      <c r="R41" s="22"/>
      <c r="S41" s="22"/>
      <c r="T41" s="23"/>
      <c r="U41" s="23"/>
      <c r="V41" s="23"/>
      <c r="W41" s="23"/>
      <c r="X41" s="23"/>
      <c r="Y41" s="23"/>
      <c r="Z41" s="23"/>
      <c r="AA41" s="23"/>
      <c r="AB41" s="24"/>
    </row>
    <row r="42" spans="1:28">
      <c r="A42" s="935"/>
      <c r="B42" s="6"/>
      <c r="C42" s="6"/>
      <c r="D42" s="6"/>
      <c r="E42" s="6"/>
      <c r="F42" s="6"/>
      <c r="G42" s="89"/>
      <c r="H42" s="88"/>
      <c r="I42" s="89"/>
      <c r="J42" s="89"/>
      <c r="K42" s="10"/>
      <c r="L42" s="10"/>
      <c r="M42" s="10"/>
      <c r="N42" s="11"/>
      <c r="O42" s="743"/>
      <c r="P42" s="22"/>
      <c r="Q42" s="22"/>
      <c r="R42" s="22"/>
      <c r="S42" s="22"/>
      <c r="T42" s="23"/>
      <c r="U42" s="23"/>
      <c r="V42" s="23"/>
      <c r="W42" s="23"/>
      <c r="X42" s="23"/>
      <c r="Y42" s="23"/>
      <c r="Z42" s="23"/>
      <c r="AA42" s="23"/>
      <c r="AB42" s="24"/>
    </row>
    <row r="43" spans="1:28">
      <c r="A43" s="935"/>
      <c r="B43" s="6"/>
      <c r="C43" s="6"/>
      <c r="D43" s="6"/>
      <c r="E43" s="6"/>
      <c r="F43" s="6"/>
      <c r="G43" s="89"/>
      <c r="H43" s="88"/>
      <c r="I43" s="89"/>
      <c r="J43" s="89"/>
      <c r="K43" s="10"/>
      <c r="L43" s="10"/>
      <c r="M43" s="10"/>
      <c r="N43" s="11"/>
      <c r="O43" s="743"/>
      <c r="P43" s="22"/>
      <c r="Q43" s="22"/>
      <c r="R43" s="22"/>
      <c r="S43" s="22"/>
      <c r="T43" s="23"/>
      <c r="U43" s="23"/>
      <c r="V43" s="23"/>
      <c r="W43" s="23"/>
      <c r="X43" s="23"/>
      <c r="Y43" s="23"/>
      <c r="Z43" s="23"/>
      <c r="AA43" s="23"/>
      <c r="AB43" s="24"/>
    </row>
    <row r="44" spans="1:28">
      <c r="A44" s="935"/>
      <c r="B44" s="6"/>
      <c r="C44" s="6"/>
      <c r="D44" s="6"/>
      <c r="E44" s="6"/>
      <c r="F44" s="6"/>
      <c r="G44" s="89"/>
      <c r="H44" s="88"/>
      <c r="I44" s="89"/>
      <c r="J44" s="89"/>
      <c r="K44" s="10"/>
      <c r="L44" s="10"/>
      <c r="M44" s="10"/>
      <c r="N44" s="11"/>
      <c r="O44" s="743"/>
      <c r="P44" s="22"/>
      <c r="Q44" s="22"/>
      <c r="R44" s="22"/>
      <c r="S44" s="22"/>
      <c r="T44" s="23"/>
      <c r="U44" s="23"/>
      <c r="V44" s="23"/>
      <c r="W44" s="23"/>
      <c r="X44" s="23"/>
      <c r="Y44" s="23"/>
      <c r="Z44" s="23"/>
      <c r="AA44" s="23"/>
      <c r="AB44" s="24"/>
    </row>
    <row r="45" spans="1:28">
      <c r="A45" s="935"/>
      <c r="B45" s="6"/>
      <c r="C45" s="6"/>
      <c r="D45" s="6"/>
      <c r="E45" s="6"/>
      <c r="F45" s="6"/>
      <c r="G45" s="89"/>
      <c r="H45" s="88"/>
      <c r="I45" s="89"/>
      <c r="J45" s="89"/>
      <c r="K45" s="10"/>
      <c r="L45" s="10"/>
      <c r="M45" s="10"/>
      <c r="N45" s="11"/>
      <c r="O45" s="743"/>
      <c r="P45" s="22"/>
      <c r="Q45" s="22"/>
      <c r="R45" s="22"/>
      <c r="S45" s="22"/>
      <c r="T45" s="23"/>
      <c r="U45" s="23"/>
      <c r="V45" s="23"/>
      <c r="W45" s="23"/>
      <c r="X45" s="23"/>
      <c r="Y45" s="23"/>
      <c r="Z45" s="23"/>
      <c r="AA45" s="23"/>
      <c r="AB45" s="24"/>
    </row>
    <row r="46" spans="1:28">
      <c r="A46" s="935"/>
      <c r="B46" s="6"/>
      <c r="C46" s="6"/>
      <c r="D46" s="6"/>
      <c r="E46" s="6"/>
      <c r="F46" s="6"/>
      <c r="G46" s="89"/>
      <c r="H46" s="88"/>
      <c r="I46" s="89"/>
      <c r="J46" s="89"/>
      <c r="K46" s="10"/>
      <c r="L46" s="10"/>
      <c r="M46" s="10"/>
      <c r="N46" s="11"/>
      <c r="O46" s="743"/>
      <c r="P46" s="22"/>
      <c r="Q46" s="22"/>
      <c r="R46" s="22"/>
      <c r="S46" s="22"/>
      <c r="T46" s="23"/>
      <c r="U46" s="23"/>
      <c r="V46" s="23"/>
      <c r="W46" s="23"/>
      <c r="X46" s="23"/>
      <c r="Y46" s="23"/>
      <c r="Z46" s="23"/>
      <c r="AA46" s="23"/>
      <c r="AB46" s="24"/>
    </row>
    <row r="47" spans="1:28">
      <c r="A47" s="935"/>
      <c r="B47" s="6"/>
      <c r="C47" s="6"/>
      <c r="D47" s="6"/>
      <c r="E47" s="6"/>
      <c r="F47" s="6"/>
      <c r="G47" s="89"/>
      <c r="H47" s="88"/>
      <c r="I47" s="89"/>
      <c r="J47" s="89"/>
      <c r="K47" s="10"/>
      <c r="L47" s="10"/>
      <c r="M47" s="10"/>
      <c r="N47" s="11"/>
      <c r="O47" s="743"/>
      <c r="P47" s="22"/>
      <c r="Q47" s="22"/>
      <c r="R47" s="22"/>
      <c r="S47" s="22"/>
      <c r="T47" s="23"/>
      <c r="U47" s="23"/>
      <c r="V47" s="23"/>
      <c r="W47" s="23"/>
      <c r="X47" s="23"/>
      <c r="Y47" s="23"/>
      <c r="Z47" s="23"/>
      <c r="AA47" s="23"/>
      <c r="AB47" s="24"/>
    </row>
    <row r="48" spans="1:28">
      <c r="A48" s="935"/>
      <c r="B48" s="6"/>
      <c r="C48" s="6"/>
      <c r="D48" s="6"/>
      <c r="E48" s="6"/>
      <c r="F48" s="6"/>
      <c r="G48" s="89"/>
      <c r="H48" s="88"/>
      <c r="I48" s="89"/>
      <c r="J48" s="89"/>
      <c r="K48" s="10"/>
      <c r="L48" s="10"/>
      <c r="M48" s="11"/>
      <c r="N48" s="45"/>
      <c r="O48" s="743"/>
      <c r="P48" s="22"/>
      <c r="Q48" s="22"/>
      <c r="R48" s="22"/>
      <c r="S48" s="23"/>
      <c r="T48" s="23"/>
      <c r="U48" s="23"/>
      <c r="V48" s="23"/>
      <c r="W48" s="23"/>
      <c r="X48" s="23"/>
      <c r="Y48" s="23"/>
      <c r="Z48" s="23"/>
      <c r="AA48" s="23"/>
      <c r="AB48" s="24"/>
    </row>
    <row r="49" spans="1:28">
      <c r="A49" s="935"/>
      <c r="B49" s="6"/>
      <c r="C49" s="6"/>
      <c r="D49" s="6"/>
      <c r="E49" s="6"/>
      <c r="F49" s="6"/>
      <c r="G49" s="89"/>
      <c r="H49" s="88"/>
      <c r="I49" s="89"/>
      <c r="J49" s="89"/>
      <c r="K49" s="10"/>
      <c r="L49" s="10"/>
      <c r="M49" s="11"/>
      <c r="N49" s="45"/>
      <c r="O49" s="743"/>
      <c r="P49" s="22"/>
      <c r="Q49" s="22"/>
      <c r="R49" s="22"/>
      <c r="S49" s="23"/>
      <c r="T49" s="23"/>
      <c r="U49" s="23"/>
      <c r="V49" s="23"/>
      <c r="W49" s="23"/>
      <c r="X49" s="23"/>
      <c r="Y49" s="23"/>
      <c r="Z49" s="23"/>
      <c r="AA49" s="23"/>
      <c r="AB49" s="24"/>
    </row>
    <row r="50" spans="1:28" ht="13.5" thickBot="1">
      <c r="A50" s="936"/>
      <c r="B50" s="70"/>
      <c r="C50" s="70"/>
      <c r="D50" s="70"/>
      <c r="E50" s="70"/>
      <c r="F50" s="70"/>
      <c r="G50" s="71"/>
      <c r="H50" s="786"/>
      <c r="I50" s="71"/>
      <c r="J50" s="71"/>
      <c r="K50" s="73"/>
      <c r="L50" s="73"/>
      <c r="M50" s="74"/>
      <c r="N50" s="787"/>
      <c r="O50" s="788"/>
      <c r="P50" s="733"/>
      <c r="Q50" s="733"/>
      <c r="R50" s="733"/>
      <c r="S50" s="789"/>
      <c r="T50" s="789"/>
      <c r="U50" s="789"/>
      <c r="V50" s="789"/>
      <c r="W50" s="789"/>
      <c r="X50" s="789"/>
      <c r="Y50" s="789"/>
      <c r="Z50" s="789"/>
      <c r="AA50" s="789"/>
      <c r="AB50" s="790"/>
    </row>
    <row r="51" spans="1:28" ht="12" customHeight="1" thickBot="1">
      <c r="A51" s="933"/>
      <c r="B51" s="1059"/>
      <c r="C51" s="1070"/>
      <c r="D51" s="1070"/>
      <c r="E51" s="1070"/>
      <c r="F51" s="1070"/>
      <c r="G51" s="1070"/>
      <c r="H51" s="1070"/>
      <c r="I51" s="1070"/>
      <c r="J51" s="1070"/>
      <c r="K51" s="1070"/>
      <c r="L51" s="1070"/>
      <c r="M51" s="1070"/>
      <c r="N51" s="1070"/>
      <c r="O51" s="1071"/>
      <c r="P51" s="3">
        <f>SUM(P16:P50)</f>
        <v>39744989.170000002</v>
      </c>
      <c r="Q51" s="3">
        <f t="shared" ref="Q51:AB51" si="0">SUM(Q16:Q50)</f>
        <v>0</v>
      </c>
      <c r="R51" s="3">
        <f t="shared" si="0"/>
        <v>0</v>
      </c>
      <c r="S51" s="3">
        <f t="shared" si="0"/>
        <v>0</v>
      </c>
      <c r="T51" s="3">
        <f t="shared" si="0"/>
        <v>11923496.75</v>
      </c>
      <c r="U51" s="3">
        <f t="shared" si="0"/>
        <v>4636915.4000000004</v>
      </c>
      <c r="V51" s="3">
        <f t="shared" si="0"/>
        <v>4636915.4000000004</v>
      </c>
      <c r="W51" s="3">
        <f t="shared" si="0"/>
        <v>4636915.4000000004</v>
      </c>
      <c r="X51" s="3">
        <f t="shared" si="0"/>
        <v>4636915.4000000004</v>
      </c>
      <c r="Y51" s="3">
        <f t="shared" si="0"/>
        <v>4636915.4000000004</v>
      </c>
      <c r="Z51" s="3">
        <f t="shared" si="0"/>
        <v>4636915.42</v>
      </c>
      <c r="AA51" s="3">
        <f t="shared" si="0"/>
        <v>0</v>
      </c>
      <c r="AB51" s="924">
        <f t="shared" si="0"/>
        <v>0</v>
      </c>
    </row>
    <row r="52" spans="1:28" ht="9" customHeight="1" thickBot="1">
      <c r="A52" s="933"/>
      <c r="B52" s="925"/>
      <c r="C52" s="8"/>
      <c r="D52" s="8"/>
      <c r="E52" s="8"/>
      <c r="F52" s="8"/>
      <c r="G52" s="8"/>
      <c r="H52" s="8"/>
      <c r="I52" s="8"/>
      <c r="J52" s="8"/>
      <c r="K52" s="8"/>
      <c r="L52" s="8"/>
      <c r="M52" s="8"/>
      <c r="N52" s="8"/>
      <c r="O52" s="8"/>
      <c r="P52" s="43"/>
      <c r="Q52" s="43"/>
      <c r="R52" s="43"/>
      <c r="S52" s="43"/>
      <c r="T52" s="82"/>
      <c r="U52" s="82"/>
      <c r="V52" s="82"/>
      <c r="W52" s="82"/>
      <c r="X52" s="82"/>
      <c r="Y52" s="82"/>
      <c r="Z52" s="82"/>
      <c r="AA52" s="82"/>
      <c r="AB52" s="928"/>
    </row>
    <row r="53" spans="1:28" ht="15" customHeight="1" thickTop="1" thickBot="1">
      <c r="A53" s="934"/>
      <c r="B53" s="1039"/>
      <c r="C53" s="1040"/>
      <c r="D53" s="1040"/>
      <c r="E53" s="1040"/>
      <c r="F53" s="1040"/>
      <c r="G53" s="1040"/>
      <c r="H53" s="1040"/>
      <c r="I53" s="1040"/>
      <c r="J53" s="1040"/>
      <c r="K53" s="1040"/>
      <c r="L53" s="1040"/>
      <c r="M53" s="1040"/>
      <c r="N53" s="1040"/>
      <c r="O53" s="1041"/>
      <c r="P53" s="28">
        <f>'A-5 PDD'!P53+'A-6 FEFOM'!P51</f>
        <v>136319253.43000001</v>
      </c>
      <c r="Q53" s="28">
        <f>'A-5 PDD'!Q53+'A-6 FEFOM'!Q51</f>
        <v>0</v>
      </c>
      <c r="R53" s="28">
        <f>'A-5 PDD'!R53+'A-6 FEFOM'!R51</f>
        <v>0</v>
      </c>
      <c r="S53" s="28">
        <f>'A-5 PDD'!S53+'A-6 FEFOM'!S51</f>
        <v>4208483.16</v>
      </c>
      <c r="T53" s="28">
        <f>'A-5 PDD'!T53+'A-6 FEFOM'!T51</f>
        <v>22298445.259999998</v>
      </c>
      <c r="U53" s="28">
        <f>'A-5 PDD'!U53+'A-6 FEFOM'!U51</f>
        <v>25091651.210000001</v>
      </c>
      <c r="V53" s="28">
        <f>'A-5 PDD'!V53+'A-6 FEFOM'!V51</f>
        <v>25910248.660000004</v>
      </c>
      <c r="W53" s="28">
        <f>'A-5 PDD'!W53+'A-6 FEFOM'!W51</f>
        <v>23134583.460000001</v>
      </c>
      <c r="X53" s="28">
        <f>'A-5 PDD'!X53+'A-6 FEFOM'!X51</f>
        <v>17004634.950000003</v>
      </c>
      <c r="Y53" s="28">
        <f>'A-5 PDD'!Y53+'A-6 FEFOM'!Y51</f>
        <v>11444291.310000001</v>
      </c>
      <c r="Z53" s="28">
        <f>'A-5 PDD'!Z53+'A-6 FEFOM'!Z51</f>
        <v>7226915.4199999999</v>
      </c>
      <c r="AA53" s="28">
        <f>'A-5 PDD'!AA53+'A-6 FEFOM'!AA51</f>
        <v>0</v>
      </c>
      <c r="AB53" s="83">
        <f>'A-5 PDD'!AB53+'A-6 FEFOM'!AB51</f>
        <v>0</v>
      </c>
    </row>
    <row r="54" spans="1:28" ht="9" customHeight="1" thickBot="1">
      <c r="B54" s="8"/>
      <c r="C54" s="8"/>
      <c r="D54" s="8"/>
      <c r="E54" s="8"/>
      <c r="F54" s="8"/>
      <c r="G54" s="8"/>
      <c r="H54" s="8"/>
      <c r="I54" s="8"/>
      <c r="J54" s="8"/>
      <c r="K54" s="8"/>
      <c r="L54" s="8"/>
      <c r="M54" s="8"/>
      <c r="N54" s="8"/>
      <c r="O54" s="8"/>
      <c r="P54" s="8"/>
      <c r="Q54" s="8"/>
      <c r="R54" s="8"/>
      <c r="S54" s="8"/>
      <c r="T54" s="8"/>
      <c r="U54" s="8"/>
      <c r="V54" s="8"/>
      <c r="W54" s="8"/>
      <c r="X54" s="8"/>
      <c r="Y54" s="8"/>
      <c r="Z54" s="8"/>
      <c r="AA54" s="8"/>
      <c r="AB54" s="8"/>
    </row>
    <row r="55" spans="1:28" ht="6.75" customHeight="1" thickTop="1"/>
    <row r="56" spans="1:28" ht="52.5" customHeight="1">
      <c r="C56" s="1072" t="s">
        <v>526</v>
      </c>
      <c r="D56" s="1072"/>
      <c r="E56" s="1072"/>
      <c r="F56" s="1072"/>
      <c r="G56" s="1072"/>
      <c r="H56" s="1072"/>
      <c r="I56" s="1072"/>
      <c r="J56" s="861"/>
      <c r="K56" s="56"/>
      <c r="L56" s="1072" t="s">
        <v>55</v>
      </c>
      <c r="M56" s="1072"/>
      <c r="N56" s="57"/>
      <c r="O56" s="78"/>
      <c r="Q56" s="1072" t="s">
        <v>531</v>
      </c>
      <c r="R56" s="1072"/>
      <c r="S56" s="1072"/>
      <c r="U56" s="1072" t="s">
        <v>538</v>
      </c>
      <c r="V56" s="1072"/>
      <c r="W56" s="1072"/>
      <c r="Y56" s="1003" t="s">
        <v>535</v>
      </c>
      <c r="Z56" s="1003"/>
      <c r="AA56" s="1003"/>
      <c r="AB56" s="58"/>
    </row>
    <row r="57" spans="1:28">
      <c r="C57" s="1021" t="s">
        <v>543</v>
      </c>
      <c r="D57" s="1021"/>
      <c r="E57" s="1021"/>
      <c r="F57" s="1021"/>
      <c r="G57" s="1021"/>
      <c r="H57" s="1021"/>
      <c r="I57" s="1021"/>
      <c r="J57" s="861"/>
      <c r="K57" s="78"/>
      <c r="L57" s="1021" t="s">
        <v>530</v>
      </c>
      <c r="M57" s="1021"/>
      <c r="N57" s="807"/>
      <c r="O57" s="58"/>
      <c r="Q57" s="1069" t="s">
        <v>39</v>
      </c>
      <c r="R57" s="1069"/>
      <c r="S57" s="1069"/>
      <c r="U57" s="1069" t="s">
        <v>539</v>
      </c>
      <c r="V57" s="1069"/>
      <c r="W57" s="1069"/>
      <c r="Y57" s="1021" t="s">
        <v>528</v>
      </c>
      <c r="Z57" s="1021"/>
      <c r="AA57" s="1021"/>
      <c r="AB57" s="58"/>
    </row>
    <row r="58" spans="1:28" ht="28.5" customHeight="1" thickBot="1">
      <c r="B58" s="16"/>
      <c r="C58" s="16"/>
      <c r="D58" s="16"/>
      <c r="E58" s="16"/>
      <c r="F58" s="16"/>
      <c r="G58" s="16"/>
      <c r="H58" s="16"/>
      <c r="I58" s="16"/>
      <c r="J58" s="862"/>
      <c r="K58" s="16"/>
      <c r="L58" s="16"/>
      <c r="M58" s="16"/>
      <c r="N58" s="16"/>
      <c r="O58" s="16"/>
      <c r="P58" s="16"/>
      <c r="Q58" s="16"/>
      <c r="R58" s="16"/>
      <c r="S58" s="16"/>
      <c r="T58" s="16"/>
      <c r="U58" s="16"/>
      <c r="V58" s="16"/>
      <c r="W58" s="16"/>
      <c r="X58" s="16"/>
      <c r="Y58" s="16"/>
      <c r="Z58" s="16"/>
      <c r="AA58" s="16"/>
      <c r="AB58" s="16"/>
    </row>
    <row r="59" spans="1:28" ht="9" customHeight="1">
      <c r="B59" s="62"/>
      <c r="C59" s="62"/>
      <c r="D59" s="62"/>
      <c r="E59" s="62"/>
      <c r="F59" s="62"/>
      <c r="G59" s="62"/>
      <c r="H59" s="62"/>
      <c r="I59" s="62"/>
      <c r="J59" s="62"/>
    </row>
    <row r="60" spans="1:28" ht="1.5" customHeight="1">
      <c r="B60" s="13"/>
      <c r="C60" s="13"/>
      <c r="D60" s="13"/>
      <c r="E60" s="13"/>
      <c r="F60" s="13"/>
      <c r="G60" s="13"/>
      <c r="H60" s="13"/>
      <c r="I60" s="13"/>
      <c r="J60" s="13"/>
      <c r="K60" s="13"/>
      <c r="L60" s="13"/>
      <c r="M60" s="13"/>
      <c r="N60" s="13"/>
      <c r="O60" s="13"/>
      <c r="P60" s="13"/>
    </row>
    <row r="61" spans="1:28">
      <c r="B61" s="13"/>
      <c r="C61" s="13"/>
      <c r="D61" s="13"/>
      <c r="E61" s="13"/>
      <c r="F61" s="13"/>
      <c r="G61" s="13"/>
      <c r="H61" s="13"/>
      <c r="I61" s="13"/>
      <c r="J61" s="13"/>
      <c r="K61" s="13"/>
      <c r="L61" s="13"/>
      <c r="M61" s="13"/>
      <c r="N61" s="13"/>
      <c r="O61" s="13"/>
      <c r="Z61" s="63" t="s">
        <v>11</v>
      </c>
      <c r="AA61" s="63" t="s">
        <v>1</v>
      </c>
      <c r="AB61" s="63" t="s">
        <v>0</v>
      </c>
    </row>
    <row r="62" spans="1:28">
      <c r="B62" s="13"/>
      <c r="C62" s="13"/>
      <c r="D62" s="13"/>
      <c r="E62" s="13"/>
      <c r="F62" s="13"/>
      <c r="G62" s="13"/>
      <c r="H62" s="13"/>
      <c r="I62" s="13"/>
      <c r="J62" s="13"/>
      <c r="K62" s="13"/>
      <c r="L62" s="13"/>
      <c r="M62" s="13"/>
      <c r="N62" s="13"/>
      <c r="O62" s="13"/>
      <c r="P62" s="13"/>
      <c r="Q62" s="13"/>
      <c r="R62" s="13"/>
      <c r="S62" s="13"/>
      <c r="Y62" s="64" t="s">
        <v>35</v>
      </c>
      <c r="Z62" s="63">
        <v>15</v>
      </c>
      <c r="AA62" s="63" t="s">
        <v>46</v>
      </c>
      <c r="AB62" s="63">
        <v>2015</v>
      </c>
    </row>
    <row r="63" spans="1:28">
      <c r="B63" s="13"/>
      <c r="C63" s="13"/>
      <c r="D63" s="13"/>
      <c r="E63" s="13"/>
      <c r="F63" s="13"/>
      <c r="G63" s="13"/>
      <c r="H63" s="13"/>
      <c r="I63" s="13"/>
      <c r="J63" s="13"/>
      <c r="K63" s="13"/>
      <c r="L63" s="13"/>
      <c r="M63" s="13"/>
      <c r="N63" s="13"/>
      <c r="O63" s="13"/>
      <c r="P63" s="13"/>
      <c r="Q63" s="13"/>
      <c r="R63" s="13"/>
      <c r="S63" s="13"/>
    </row>
  </sheetData>
  <mergeCells count="42">
    <mergeCell ref="Y12:AA12"/>
    <mergeCell ref="A13:P13"/>
    <mergeCell ref="Q13:AA13"/>
    <mergeCell ref="A14:F14"/>
    <mergeCell ref="P14:P15"/>
    <mergeCell ref="A9:D9"/>
    <mergeCell ref="L14:O14"/>
    <mergeCell ref="J14:J15"/>
    <mergeCell ref="G14:G15"/>
    <mergeCell ref="H14:H15"/>
    <mergeCell ref="I14:I15"/>
    <mergeCell ref="A12:X12"/>
    <mergeCell ref="U57:W57"/>
    <mergeCell ref="Y57:AA57"/>
    <mergeCell ref="B53:O53"/>
    <mergeCell ref="B51:O51"/>
    <mergeCell ref="Y56:AA56"/>
    <mergeCell ref="U56:W56"/>
    <mergeCell ref="Q56:S56"/>
    <mergeCell ref="L56:M56"/>
    <mergeCell ref="C56:I56"/>
    <mergeCell ref="C57:I57"/>
    <mergeCell ref="L57:M57"/>
    <mergeCell ref="Q57:S57"/>
    <mergeCell ref="H7:Z7"/>
    <mergeCell ref="B2:F6"/>
    <mergeCell ref="L2:Y2"/>
    <mergeCell ref="L3:Y3"/>
    <mergeCell ref="L6:V6"/>
    <mergeCell ref="AA14:AA15"/>
    <mergeCell ref="AB14:AB15"/>
    <mergeCell ref="U14:U15"/>
    <mergeCell ref="V14:V15"/>
    <mergeCell ref="W14:W15"/>
    <mergeCell ref="X14:X15"/>
    <mergeCell ref="Y14:Y15"/>
    <mergeCell ref="Z14:Z15"/>
    <mergeCell ref="K14:K15"/>
    <mergeCell ref="R14:R15"/>
    <mergeCell ref="S14:S15"/>
    <mergeCell ref="T14:T15"/>
    <mergeCell ref="Q14:Q15"/>
  </mergeCells>
  <printOptions horizontalCentered="1"/>
  <pageMargins left="0.39370078740157483" right="0.39370078740157483" top="0.74803149606299213" bottom="0.35433070866141736" header="0.31496062992125984" footer="0.31496062992125984"/>
  <pageSetup paperSize="5" scale="50" fitToHeight="5" orientation="landscape" r:id="rId1"/>
  <drawing r:id="rId2"/>
</worksheet>
</file>

<file path=xl/worksheets/sheet13.xml><?xml version="1.0" encoding="utf-8"?>
<worksheet xmlns="http://schemas.openxmlformats.org/spreadsheetml/2006/main" xmlns:r="http://schemas.openxmlformats.org/officeDocument/2006/relationships">
  <dimension ref="A2:AB63"/>
  <sheetViews>
    <sheetView view="pageBreakPreview" zoomScaleSheetLayoutView="100" workbookViewId="0">
      <selection activeCell="A9" sqref="A9:D9"/>
    </sheetView>
  </sheetViews>
  <sheetFormatPr baseColWidth="10" defaultRowHeight="12.75"/>
  <cols>
    <col min="1" max="7" width="3.7109375" style="12" customWidth="1"/>
    <col min="8" max="8" width="5.7109375" style="12" customWidth="1"/>
    <col min="9" max="9" width="25.7109375" style="12" customWidth="1"/>
    <col min="10" max="10" width="20.7109375" style="12" customWidth="1"/>
    <col min="11" max="11" width="7.7109375" style="12" customWidth="1"/>
    <col min="12" max="12" width="25.7109375" style="12" customWidth="1"/>
    <col min="13" max="13" width="20.7109375" style="12" customWidth="1"/>
    <col min="14" max="15" width="12.7109375" style="12" customWidth="1"/>
    <col min="16" max="16" width="11.7109375" style="12" customWidth="1"/>
    <col min="17" max="28" width="10.7109375" style="12" customWidth="1"/>
    <col min="29" max="16384" width="11.42578125" style="12"/>
  </cols>
  <sheetData>
    <row r="2" spans="1:28">
      <c r="B2" s="999"/>
      <c r="C2" s="999"/>
      <c r="D2" s="999"/>
      <c r="E2" s="999"/>
      <c r="F2" s="999"/>
      <c r="G2" s="30"/>
      <c r="H2" s="31"/>
      <c r="I2" s="31"/>
      <c r="J2" s="31"/>
      <c r="L2" s="1000" t="s">
        <v>38</v>
      </c>
      <c r="M2" s="1000"/>
      <c r="N2" s="1000"/>
      <c r="O2" s="1000"/>
      <c r="P2" s="1000"/>
      <c r="Q2" s="1000"/>
      <c r="R2" s="1000"/>
      <c r="S2" s="1000"/>
      <c r="T2" s="1000"/>
      <c r="U2" s="1000"/>
      <c r="V2" s="1000"/>
      <c r="W2" s="1000"/>
      <c r="X2" s="1000"/>
      <c r="Y2" s="1000"/>
    </row>
    <row r="3" spans="1:28">
      <c r="B3" s="999"/>
      <c r="C3" s="999"/>
      <c r="D3" s="999"/>
      <c r="E3" s="999"/>
      <c r="F3" s="999"/>
      <c r="H3" s="31"/>
      <c r="I3" s="31"/>
      <c r="J3" s="31"/>
      <c r="L3" s="1001" t="s">
        <v>603</v>
      </c>
      <c r="M3" s="1001"/>
      <c r="N3" s="1001"/>
      <c r="O3" s="1001"/>
      <c r="P3" s="1001"/>
      <c r="Q3" s="1001"/>
      <c r="R3" s="1001"/>
      <c r="S3" s="1001"/>
      <c r="T3" s="1001"/>
      <c r="U3" s="1001"/>
      <c r="V3" s="1001"/>
      <c r="W3" s="1001"/>
      <c r="X3" s="1001"/>
      <c r="Y3" s="1001"/>
      <c r="Z3" s="13"/>
      <c r="AA3" s="13"/>
      <c r="AB3" s="13"/>
    </row>
    <row r="4" spans="1:28">
      <c r="B4" s="999"/>
      <c r="C4" s="999"/>
      <c r="D4" s="999"/>
      <c r="E4" s="999"/>
      <c r="F4" s="999"/>
      <c r="G4" s="30"/>
      <c r="H4" s="31"/>
      <c r="I4" s="31"/>
      <c r="J4" s="31"/>
      <c r="X4" s="940" t="s">
        <v>50</v>
      </c>
      <c r="Y4" s="940"/>
      <c r="Z4" s="940"/>
      <c r="AA4" s="940"/>
      <c r="AB4" s="940"/>
    </row>
    <row r="5" spans="1:28">
      <c r="B5" s="999"/>
      <c r="C5" s="999"/>
      <c r="D5" s="999"/>
      <c r="E5" s="999"/>
      <c r="F5" s="999"/>
      <c r="G5" s="30"/>
      <c r="H5" s="31"/>
      <c r="I5" s="31"/>
      <c r="J5" s="31"/>
      <c r="Z5" s="13"/>
      <c r="AA5" s="13"/>
      <c r="AB5" s="13"/>
    </row>
    <row r="6" spans="1:28">
      <c r="B6" s="999"/>
      <c r="C6" s="999"/>
      <c r="D6" s="999"/>
      <c r="E6" s="999"/>
      <c r="F6" s="999"/>
      <c r="G6" s="31"/>
      <c r="H6" s="31"/>
      <c r="I6" s="31"/>
      <c r="J6" s="31"/>
      <c r="L6" s="1043"/>
      <c r="M6" s="1043"/>
      <c r="N6" s="1043"/>
      <c r="O6" s="1043"/>
      <c r="P6" s="1043"/>
      <c r="Q6" s="1043"/>
      <c r="R6" s="1043"/>
      <c r="S6" s="1043"/>
      <c r="T6" s="1043"/>
      <c r="U6" s="1043"/>
      <c r="V6" s="1043"/>
    </row>
    <row r="7" spans="1:28">
      <c r="B7" s="956"/>
      <c r="C7" s="956"/>
      <c r="D7" s="956"/>
      <c r="E7" s="956"/>
      <c r="F7" s="956"/>
      <c r="G7" s="956"/>
      <c r="H7" s="1000" t="s">
        <v>37</v>
      </c>
      <c r="I7" s="1000"/>
      <c r="J7" s="1000"/>
      <c r="K7" s="1000"/>
      <c r="L7" s="1000"/>
      <c r="M7" s="1000"/>
      <c r="N7" s="1000"/>
      <c r="O7" s="1000"/>
      <c r="P7" s="1000"/>
      <c r="Q7" s="1000"/>
      <c r="R7" s="1000"/>
      <c r="S7" s="1000"/>
      <c r="T7" s="1000"/>
      <c r="U7" s="1000"/>
      <c r="V7" s="1000"/>
      <c r="W7" s="1000"/>
      <c r="X7" s="1000"/>
      <c r="Y7" s="1000"/>
      <c r="Z7" s="1000"/>
    </row>
    <row r="8" spans="1:28" ht="13.5" thickBot="1">
      <c r="C8" s="14"/>
      <c r="D8" s="14"/>
      <c r="E8" s="14"/>
      <c r="F8" s="14"/>
      <c r="G8" s="14"/>
      <c r="H8" s="14"/>
      <c r="I8" s="14"/>
      <c r="J8" s="14"/>
      <c r="K8" s="14"/>
      <c r="L8" s="14"/>
      <c r="M8" s="14"/>
      <c r="N8" s="14"/>
      <c r="O8" s="14"/>
      <c r="P8" s="14"/>
      <c r="Q8" s="14"/>
      <c r="R8" s="14"/>
      <c r="S8" s="14"/>
      <c r="T8" s="14"/>
      <c r="U8" s="14"/>
      <c r="V8" s="14"/>
      <c r="W8" s="14"/>
      <c r="X8" s="14"/>
      <c r="Y8" s="14"/>
      <c r="Z8" s="14"/>
      <c r="AA8" s="14"/>
      <c r="AB8" s="14"/>
    </row>
    <row r="9" spans="1:28" ht="13.5" thickBot="1">
      <c r="A9" s="988" t="s">
        <v>40</v>
      </c>
      <c r="B9" s="989"/>
      <c r="C9" s="989"/>
      <c r="D9" s="990"/>
      <c r="E9" s="955"/>
      <c r="F9" s="798" t="s">
        <v>16</v>
      </c>
      <c r="G9" s="799"/>
      <c r="H9" s="799"/>
      <c r="I9" s="799"/>
      <c r="J9" s="799"/>
      <c r="K9" s="800"/>
      <c r="L9" s="15"/>
      <c r="M9" s="65"/>
      <c r="N9" s="957"/>
      <c r="O9" s="957"/>
      <c r="P9" s="957"/>
      <c r="Q9" s="957"/>
      <c r="R9" s="957"/>
      <c r="S9" s="957"/>
      <c r="T9" s="957"/>
      <c r="U9" s="957"/>
      <c r="V9" s="957"/>
      <c r="W9" s="957"/>
      <c r="X9" s="957"/>
      <c r="Y9" s="957"/>
      <c r="Z9" s="957"/>
      <c r="AA9" s="957"/>
      <c r="AB9" s="957"/>
    </row>
    <row r="10" spans="1:28" s="29" customFormat="1" ht="11.25">
      <c r="L10" s="37"/>
      <c r="M10" s="15"/>
      <c r="N10" s="15"/>
      <c r="O10" s="15"/>
      <c r="P10" s="15"/>
      <c r="Q10" s="15"/>
      <c r="R10" s="15"/>
      <c r="S10" s="15" t="s">
        <v>17</v>
      </c>
      <c r="T10" s="863" t="s">
        <v>43</v>
      </c>
      <c r="U10" s="15" t="s">
        <v>18</v>
      </c>
      <c r="V10" s="863" t="s">
        <v>44</v>
      </c>
      <c r="W10" s="15" t="s">
        <v>45</v>
      </c>
      <c r="X10" s="863">
        <v>31</v>
      </c>
      <c r="Y10" s="39" t="s">
        <v>18</v>
      </c>
      <c r="Z10" s="863" t="s">
        <v>46</v>
      </c>
      <c r="AA10" s="39" t="s">
        <v>18</v>
      </c>
      <c r="AB10" s="863">
        <v>2016</v>
      </c>
    </row>
    <row r="11" spans="1:28" s="29" customFormat="1" ht="12" thickBot="1">
      <c r="L11" s="37"/>
      <c r="M11" s="15"/>
      <c r="N11" s="15"/>
      <c r="O11" s="15"/>
      <c r="P11" s="15"/>
      <c r="Q11" s="15"/>
      <c r="R11" s="15"/>
      <c r="S11" s="15"/>
      <c r="T11" s="15"/>
      <c r="U11" s="15"/>
      <c r="V11" s="15"/>
      <c r="W11" s="15"/>
      <c r="X11" s="15"/>
      <c r="Y11" s="39"/>
      <c r="Z11" s="15"/>
      <c r="AA11" s="39"/>
      <c r="AB11" s="15"/>
    </row>
    <row r="12" spans="1:28">
      <c r="A12" s="993" t="s">
        <v>49</v>
      </c>
      <c r="B12" s="994"/>
      <c r="C12" s="994"/>
      <c r="D12" s="994"/>
      <c r="E12" s="994"/>
      <c r="F12" s="994"/>
      <c r="G12" s="994"/>
      <c r="H12" s="994"/>
      <c r="I12" s="994"/>
      <c r="J12" s="994"/>
      <c r="K12" s="994"/>
      <c r="L12" s="994"/>
      <c r="M12" s="994"/>
      <c r="N12" s="994"/>
      <c r="O12" s="994"/>
      <c r="P12" s="994"/>
      <c r="Q12" s="994"/>
      <c r="R12" s="994"/>
      <c r="S12" s="994"/>
      <c r="T12" s="994"/>
      <c r="U12" s="994"/>
      <c r="V12" s="994"/>
      <c r="W12" s="994"/>
      <c r="X12" s="995"/>
      <c r="Y12" s="1004" t="s">
        <v>48</v>
      </c>
      <c r="Z12" s="994"/>
      <c r="AA12" s="994"/>
      <c r="AB12" s="929"/>
    </row>
    <row r="13" spans="1:28">
      <c r="A13" s="1005" t="s">
        <v>602</v>
      </c>
      <c r="B13" s="1006"/>
      <c r="C13" s="1006"/>
      <c r="D13" s="1006"/>
      <c r="E13" s="1006"/>
      <c r="F13" s="1006"/>
      <c r="G13" s="1006"/>
      <c r="H13" s="1006"/>
      <c r="I13" s="1006"/>
      <c r="J13" s="1006"/>
      <c r="K13" s="1006"/>
      <c r="L13" s="1006"/>
      <c r="M13" s="1006"/>
      <c r="N13" s="1006"/>
      <c r="O13" s="1006"/>
      <c r="P13" s="1007"/>
      <c r="Q13" s="1008" t="s">
        <v>41</v>
      </c>
      <c r="R13" s="1009"/>
      <c r="S13" s="1009"/>
      <c r="T13" s="1009"/>
      <c r="U13" s="1009"/>
      <c r="V13" s="1009"/>
      <c r="W13" s="1009"/>
      <c r="X13" s="1009"/>
      <c r="Y13" s="1009"/>
      <c r="Z13" s="1009"/>
      <c r="AA13" s="1009"/>
      <c r="AB13" s="930"/>
    </row>
    <row r="14" spans="1:28" ht="12.75" customHeight="1">
      <c r="A14" s="1018" t="s">
        <v>36</v>
      </c>
      <c r="B14" s="1019"/>
      <c r="C14" s="1019"/>
      <c r="D14" s="1019"/>
      <c r="E14" s="1019"/>
      <c r="F14" s="1020"/>
      <c r="G14" s="1017" t="s">
        <v>12</v>
      </c>
      <c r="H14" s="996" t="s">
        <v>229</v>
      </c>
      <c r="I14" s="991" t="s">
        <v>20</v>
      </c>
      <c r="J14" s="991" t="s">
        <v>47</v>
      </c>
      <c r="K14" s="1023" t="s">
        <v>21</v>
      </c>
      <c r="L14" s="1014" t="s">
        <v>22</v>
      </c>
      <c r="M14" s="1015"/>
      <c r="N14" s="1015"/>
      <c r="O14" s="1016"/>
      <c r="P14" s="991" t="s">
        <v>23</v>
      </c>
      <c r="Q14" s="998" t="s">
        <v>10</v>
      </c>
      <c r="R14" s="998" t="s">
        <v>9</v>
      </c>
      <c r="S14" s="998" t="s">
        <v>8</v>
      </c>
      <c r="T14" s="998" t="s">
        <v>24</v>
      </c>
      <c r="U14" s="998" t="s">
        <v>25</v>
      </c>
      <c r="V14" s="998" t="s">
        <v>26</v>
      </c>
      <c r="W14" s="998" t="s">
        <v>27</v>
      </c>
      <c r="X14" s="998" t="s">
        <v>28</v>
      </c>
      <c r="Y14" s="998" t="s">
        <v>7</v>
      </c>
      <c r="Z14" s="998" t="s">
        <v>6</v>
      </c>
      <c r="AA14" s="1010" t="s">
        <v>5</v>
      </c>
      <c r="AB14" s="1027" t="s">
        <v>4</v>
      </c>
    </row>
    <row r="15" spans="1:28" ht="16.5" customHeight="1">
      <c r="A15" s="923" t="s">
        <v>227</v>
      </c>
      <c r="B15" s="916" t="s">
        <v>228</v>
      </c>
      <c r="C15" s="960" t="s">
        <v>152</v>
      </c>
      <c r="D15" s="960" t="s">
        <v>14</v>
      </c>
      <c r="E15" s="960" t="s">
        <v>153</v>
      </c>
      <c r="F15" s="960" t="s">
        <v>13</v>
      </c>
      <c r="G15" s="998"/>
      <c r="H15" s="997"/>
      <c r="I15" s="992"/>
      <c r="J15" s="992"/>
      <c r="K15" s="991"/>
      <c r="L15" s="893" t="s">
        <v>29</v>
      </c>
      <c r="M15" s="893" t="s">
        <v>30</v>
      </c>
      <c r="N15" s="66" t="s">
        <v>31</v>
      </c>
      <c r="O15" s="68" t="s">
        <v>32</v>
      </c>
      <c r="P15" s="992"/>
      <c r="Q15" s="998"/>
      <c r="R15" s="998"/>
      <c r="S15" s="998"/>
      <c r="T15" s="998"/>
      <c r="U15" s="998"/>
      <c r="V15" s="998"/>
      <c r="W15" s="998"/>
      <c r="X15" s="998"/>
      <c r="Y15" s="998"/>
      <c r="Z15" s="998"/>
      <c r="AA15" s="1010"/>
      <c r="AB15" s="1068"/>
    </row>
    <row r="16" spans="1:28">
      <c r="A16" s="914"/>
      <c r="B16" s="915"/>
      <c r="C16" s="915"/>
      <c r="D16" s="915"/>
      <c r="E16" s="915"/>
      <c r="F16" s="915"/>
      <c r="G16" s="915"/>
      <c r="H16" s="915"/>
      <c r="I16" s="915"/>
      <c r="J16" s="915"/>
      <c r="K16" s="915"/>
      <c r="L16" s="915"/>
      <c r="M16" s="915"/>
      <c r="N16" s="915"/>
      <c r="O16" s="915"/>
      <c r="P16" s="915"/>
      <c r="Q16" s="784"/>
      <c r="R16" s="784"/>
      <c r="S16" s="784"/>
      <c r="T16" s="785"/>
      <c r="U16" s="785"/>
      <c r="V16" s="785"/>
      <c r="W16" s="785"/>
      <c r="X16" s="785"/>
      <c r="Y16" s="785"/>
      <c r="Z16" s="785"/>
      <c r="AA16" s="785"/>
      <c r="AB16" s="867"/>
    </row>
    <row r="17" spans="1:28" ht="20.100000000000001" customHeight="1">
      <c r="A17" s="935"/>
      <c r="B17" s="6"/>
      <c r="C17" s="6"/>
      <c r="D17" s="6"/>
      <c r="E17" s="6"/>
      <c r="F17" s="6"/>
      <c r="G17" s="89"/>
      <c r="H17" s="88"/>
      <c r="I17" s="729" t="s">
        <v>577</v>
      </c>
      <c r="J17" s="89"/>
      <c r="K17" s="10"/>
      <c r="L17" s="10"/>
      <c r="M17" s="10"/>
      <c r="N17" s="11"/>
      <c r="O17" s="743"/>
      <c r="P17" s="22"/>
      <c r="Q17" s="22"/>
      <c r="R17" s="22"/>
      <c r="S17" s="22"/>
      <c r="T17" s="23"/>
      <c r="U17" s="23"/>
      <c r="V17" s="23"/>
      <c r="W17" s="23"/>
      <c r="X17" s="23"/>
      <c r="Y17" s="23"/>
      <c r="Z17" s="23"/>
      <c r="AA17" s="23"/>
      <c r="AB17" s="24"/>
    </row>
    <row r="18" spans="1:28" ht="33" customHeight="1">
      <c r="A18" s="941">
        <v>2</v>
      </c>
      <c r="B18" s="6">
        <v>2</v>
      </c>
      <c r="C18" s="6">
        <v>1</v>
      </c>
      <c r="D18" s="6">
        <v>1</v>
      </c>
      <c r="E18" s="6">
        <v>4</v>
      </c>
      <c r="F18" s="6">
        <v>2</v>
      </c>
      <c r="G18" s="89">
        <v>4.0999999999999996</v>
      </c>
      <c r="H18" s="794">
        <v>1</v>
      </c>
      <c r="I18" s="10" t="s">
        <v>536</v>
      </c>
      <c r="J18" s="10"/>
      <c r="K18" s="10" t="s">
        <v>47</v>
      </c>
      <c r="L18" s="10" t="s">
        <v>575</v>
      </c>
      <c r="M18" s="10" t="s">
        <v>578</v>
      </c>
      <c r="N18" s="11">
        <v>642686</v>
      </c>
      <c r="O18" s="743" t="s">
        <v>524</v>
      </c>
      <c r="P18" s="22">
        <v>2198478</v>
      </c>
      <c r="Q18" s="22"/>
      <c r="R18" s="22"/>
      <c r="S18" s="22"/>
      <c r="T18" s="23"/>
      <c r="U18" s="23"/>
      <c r="V18" s="23">
        <v>659543.4</v>
      </c>
      <c r="W18" s="23">
        <v>769467.3</v>
      </c>
      <c r="X18" s="23">
        <v>769467.3</v>
      </c>
      <c r="Y18" s="23"/>
      <c r="Z18" s="23"/>
      <c r="AA18" s="23"/>
      <c r="AB18" s="24"/>
    </row>
    <row r="19" spans="1:28" ht="24.75">
      <c r="A19" s="941">
        <v>2</v>
      </c>
      <c r="B19" s="6">
        <v>2</v>
      </c>
      <c r="C19" s="6">
        <v>1</v>
      </c>
      <c r="D19" s="6">
        <v>1</v>
      </c>
      <c r="E19" s="6">
        <v>5</v>
      </c>
      <c r="F19" s="6">
        <v>2</v>
      </c>
      <c r="G19" s="89">
        <v>4.0999999999999996</v>
      </c>
      <c r="H19" s="794">
        <v>2</v>
      </c>
      <c r="I19" s="10" t="s">
        <v>585</v>
      </c>
      <c r="J19" s="10"/>
      <c r="K19" s="10" t="s">
        <v>47</v>
      </c>
      <c r="L19" s="10" t="s">
        <v>586</v>
      </c>
      <c r="M19" s="10" t="s">
        <v>578</v>
      </c>
      <c r="N19" s="11"/>
      <c r="O19" s="743" t="s">
        <v>524</v>
      </c>
      <c r="P19" s="22">
        <v>1000000</v>
      </c>
      <c r="Q19" s="22"/>
      <c r="R19" s="22">
        <v>300000</v>
      </c>
      <c r="S19" s="22">
        <v>250000</v>
      </c>
      <c r="T19" s="23">
        <v>250000</v>
      </c>
      <c r="U19" s="23">
        <v>200000</v>
      </c>
      <c r="V19" s="23"/>
      <c r="W19" s="23"/>
      <c r="X19" s="23"/>
      <c r="Y19" s="23"/>
      <c r="Z19" s="23"/>
      <c r="AA19" s="23"/>
      <c r="AB19" s="24"/>
    </row>
    <row r="20" spans="1:28">
      <c r="A20" s="935"/>
      <c r="B20" s="6"/>
      <c r="C20" s="6"/>
      <c r="D20" s="6"/>
      <c r="E20" s="6"/>
      <c r="F20" s="6"/>
      <c r="G20" s="89"/>
      <c r="H20" s="88"/>
      <c r="I20" s="89"/>
      <c r="J20" s="89"/>
      <c r="K20" s="10"/>
      <c r="L20" s="10"/>
      <c r="M20" s="10"/>
      <c r="N20" s="11"/>
      <c r="O20" s="743"/>
      <c r="P20" s="22"/>
      <c r="Q20" s="22"/>
      <c r="R20" s="22"/>
      <c r="S20" s="22"/>
      <c r="T20" s="23"/>
      <c r="U20" s="23"/>
      <c r="V20" s="23"/>
      <c r="W20" s="23"/>
      <c r="X20" s="23"/>
      <c r="Y20" s="23"/>
      <c r="Z20" s="23"/>
      <c r="AA20" s="23"/>
      <c r="AB20" s="24"/>
    </row>
    <row r="21" spans="1:28">
      <c r="A21" s="935"/>
      <c r="B21" s="6"/>
      <c r="C21" s="6"/>
      <c r="D21" s="6"/>
      <c r="E21" s="6"/>
      <c r="F21" s="6"/>
      <c r="G21" s="89"/>
      <c r="H21" s="88"/>
      <c r="I21" s="89"/>
      <c r="J21" s="89"/>
      <c r="K21" s="10"/>
      <c r="L21" s="10"/>
      <c r="M21" s="10"/>
      <c r="N21" s="11"/>
      <c r="O21" s="743"/>
      <c r="P21" s="22"/>
      <c r="Q21" s="22"/>
      <c r="R21" s="22"/>
      <c r="S21" s="22"/>
      <c r="T21" s="23"/>
      <c r="U21" s="23"/>
      <c r="V21" s="23"/>
      <c r="W21" s="23"/>
      <c r="X21" s="23"/>
      <c r="Y21" s="23"/>
      <c r="Z21" s="23"/>
      <c r="AA21" s="23"/>
      <c r="AB21" s="24"/>
    </row>
    <row r="22" spans="1:28">
      <c r="A22" s="935"/>
      <c r="B22" s="6"/>
      <c r="C22" s="6"/>
      <c r="D22" s="6"/>
      <c r="E22" s="6"/>
      <c r="F22" s="6"/>
      <c r="G22" s="89"/>
      <c r="H22" s="88"/>
      <c r="I22" s="89"/>
      <c r="J22" s="89"/>
      <c r="K22" s="10"/>
      <c r="L22" s="10"/>
      <c r="M22" s="10"/>
      <c r="N22" s="11"/>
      <c r="O22" s="743"/>
      <c r="P22" s="22"/>
      <c r="Q22" s="22"/>
      <c r="R22" s="22"/>
      <c r="S22" s="22"/>
      <c r="T22" s="23"/>
      <c r="U22" s="23"/>
      <c r="V22" s="23"/>
      <c r="W22" s="23"/>
      <c r="X22" s="23"/>
      <c r="Y22" s="23"/>
      <c r="Z22" s="23"/>
      <c r="AA22" s="23"/>
      <c r="AB22" s="24"/>
    </row>
    <row r="23" spans="1:28">
      <c r="A23" s="935"/>
      <c r="B23" s="6"/>
      <c r="C23" s="6"/>
      <c r="D23" s="6"/>
      <c r="E23" s="6"/>
      <c r="F23" s="6"/>
      <c r="G23" s="89"/>
      <c r="H23" s="88"/>
      <c r="I23" s="89"/>
      <c r="J23" s="89"/>
      <c r="K23" s="10"/>
      <c r="L23" s="10"/>
      <c r="M23" s="10"/>
      <c r="N23" s="11"/>
      <c r="O23" s="743"/>
      <c r="P23" s="22"/>
      <c r="Q23" s="22"/>
      <c r="R23" s="22"/>
      <c r="S23" s="22"/>
      <c r="T23" s="23"/>
      <c r="U23" s="23"/>
      <c r="V23" s="23"/>
      <c r="W23" s="23"/>
      <c r="X23" s="23"/>
      <c r="Y23" s="23"/>
      <c r="Z23" s="23"/>
      <c r="AA23" s="23"/>
      <c r="AB23" s="24"/>
    </row>
    <row r="24" spans="1:28">
      <c r="A24" s="935"/>
      <c r="B24" s="6"/>
      <c r="C24" s="6"/>
      <c r="D24" s="6"/>
      <c r="E24" s="6"/>
      <c r="F24" s="6"/>
      <c r="G24" s="89"/>
      <c r="H24" s="88"/>
      <c r="I24" s="89"/>
      <c r="J24" s="89"/>
      <c r="K24" s="10"/>
      <c r="L24" s="10"/>
      <c r="M24" s="10"/>
      <c r="N24" s="11"/>
      <c r="O24" s="743"/>
      <c r="P24" s="22"/>
      <c r="Q24" s="22"/>
      <c r="R24" s="22"/>
      <c r="S24" s="22"/>
      <c r="T24" s="23"/>
      <c r="U24" s="23"/>
      <c r="V24" s="23"/>
      <c r="W24" s="23"/>
      <c r="X24" s="23"/>
      <c r="Y24" s="23"/>
      <c r="Z24" s="23"/>
      <c r="AA24" s="23"/>
      <c r="AB24" s="24"/>
    </row>
    <row r="25" spans="1:28">
      <c r="A25" s="935"/>
      <c r="B25" s="6"/>
      <c r="C25" s="6"/>
      <c r="D25" s="6"/>
      <c r="E25" s="6"/>
      <c r="F25" s="6"/>
      <c r="G25" s="89"/>
      <c r="H25" s="88"/>
      <c r="I25" s="89"/>
      <c r="J25" s="89"/>
      <c r="K25" s="10"/>
      <c r="L25" s="10"/>
      <c r="M25" s="10"/>
      <c r="N25" s="11"/>
      <c r="O25" s="743"/>
      <c r="P25" s="22"/>
      <c r="Q25" s="22"/>
      <c r="R25" s="22"/>
      <c r="S25" s="22"/>
      <c r="T25" s="23"/>
      <c r="U25" s="23"/>
      <c r="V25" s="23"/>
      <c r="W25" s="23"/>
      <c r="X25" s="23"/>
      <c r="Y25" s="23"/>
      <c r="Z25" s="23"/>
      <c r="AA25" s="23"/>
      <c r="AB25" s="24"/>
    </row>
    <row r="26" spans="1:28">
      <c r="A26" s="935"/>
      <c r="B26" s="6"/>
      <c r="C26" s="6"/>
      <c r="D26" s="6"/>
      <c r="E26" s="6"/>
      <c r="F26" s="6"/>
      <c r="G26" s="89"/>
      <c r="H26" s="88"/>
      <c r="I26" s="89"/>
      <c r="J26" s="89"/>
      <c r="K26" s="10"/>
      <c r="L26" s="10"/>
      <c r="M26" s="10"/>
      <c r="N26" s="11"/>
      <c r="O26" s="743"/>
      <c r="P26" s="22"/>
      <c r="Q26" s="22"/>
      <c r="R26" s="22"/>
      <c r="S26" s="22"/>
      <c r="T26" s="23"/>
      <c r="U26" s="23"/>
      <c r="V26" s="23"/>
      <c r="W26" s="23"/>
      <c r="X26" s="23"/>
      <c r="Y26" s="23"/>
      <c r="Z26" s="23"/>
      <c r="AA26" s="23"/>
      <c r="AB26" s="24"/>
    </row>
    <row r="27" spans="1:28">
      <c r="A27" s="935"/>
      <c r="B27" s="6"/>
      <c r="C27" s="6"/>
      <c r="D27" s="6"/>
      <c r="E27" s="6"/>
      <c r="F27" s="6"/>
      <c r="G27" s="89"/>
      <c r="H27" s="88"/>
      <c r="I27" s="89"/>
      <c r="J27" s="89"/>
      <c r="K27" s="10"/>
      <c r="L27" s="10"/>
      <c r="M27" s="10"/>
      <c r="N27" s="11"/>
      <c r="O27" s="743"/>
      <c r="P27" s="22"/>
      <c r="Q27" s="22"/>
      <c r="R27" s="22"/>
      <c r="S27" s="22"/>
      <c r="T27" s="23"/>
      <c r="U27" s="23"/>
      <c r="V27" s="23"/>
      <c r="W27" s="23"/>
      <c r="X27" s="23"/>
      <c r="Y27" s="23"/>
      <c r="Z27" s="23"/>
      <c r="AA27" s="23"/>
      <c r="AB27" s="24"/>
    </row>
    <row r="28" spans="1:28">
      <c r="A28" s="935"/>
      <c r="B28" s="6"/>
      <c r="C28" s="6"/>
      <c r="D28" s="6"/>
      <c r="E28" s="6"/>
      <c r="F28" s="6"/>
      <c r="G28" s="89"/>
      <c r="H28" s="88"/>
      <c r="I28" s="89"/>
      <c r="J28" s="89"/>
      <c r="K28" s="10"/>
      <c r="L28" s="10"/>
      <c r="M28" s="10"/>
      <c r="N28" s="11"/>
      <c r="O28" s="743"/>
      <c r="P28" s="22"/>
      <c r="Q28" s="22"/>
      <c r="R28" s="22"/>
      <c r="S28" s="22"/>
      <c r="T28" s="23"/>
      <c r="U28" s="23"/>
      <c r="V28" s="23"/>
      <c r="W28" s="23"/>
      <c r="X28" s="23"/>
      <c r="Y28" s="23"/>
      <c r="Z28" s="23"/>
      <c r="AA28" s="23"/>
      <c r="AB28" s="24"/>
    </row>
    <row r="29" spans="1:28">
      <c r="A29" s="935"/>
      <c r="B29" s="6"/>
      <c r="C29" s="6"/>
      <c r="D29" s="6"/>
      <c r="E29" s="6"/>
      <c r="F29" s="6"/>
      <c r="G29" s="89"/>
      <c r="H29" s="88"/>
      <c r="I29" s="89"/>
      <c r="J29" s="89"/>
      <c r="K29" s="10"/>
      <c r="L29" s="10"/>
      <c r="M29" s="10"/>
      <c r="N29" s="11"/>
      <c r="O29" s="743"/>
      <c r="P29" s="22"/>
      <c r="Q29" s="22"/>
      <c r="R29" s="22"/>
      <c r="S29" s="22"/>
      <c r="T29" s="23"/>
      <c r="U29" s="23"/>
      <c r="V29" s="23"/>
      <c r="W29" s="23"/>
      <c r="X29" s="23"/>
      <c r="Y29" s="23"/>
      <c r="Z29" s="23"/>
      <c r="AA29" s="23"/>
      <c r="AB29" s="24"/>
    </row>
    <row r="30" spans="1:28">
      <c r="A30" s="935"/>
      <c r="B30" s="6"/>
      <c r="C30" s="6"/>
      <c r="D30" s="6"/>
      <c r="E30" s="6"/>
      <c r="F30" s="6"/>
      <c r="G30" s="89"/>
      <c r="H30" s="88"/>
      <c r="I30" s="89"/>
      <c r="J30" s="89"/>
      <c r="K30" s="10"/>
      <c r="L30" s="10"/>
      <c r="M30" s="10"/>
      <c r="N30" s="11"/>
      <c r="O30" s="743"/>
      <c r="P30" s="22"/>
      <c r="Q30" s="22"/>
      <c r="R30" s="22"/>
      <c r="S30" s="22"/>
      <c r="T30" s="23"/>
      <c r="U30" s="23"/>
      <c r="V30" s="23"/>
      <c r="W30" s="23"/>
      <c r="X30" s="23"/>
      <c r="Y30" s="23"/>
      <c r="Z30" s="23"/>
      <c r="AA30" s="23"/>
      <c r="AB30" s="24"/>
    </row>
    <row r="31" spans="1:28">
      <c r="A31" s="935"/>
      <c r="B31" s="6"/>
      <c r="C31" s="6"/>
      <c r="D31" s="6"/>
      <c r="E31" s="6"/>
      <c r="F31" s="6"/>
      <c r="G31" s="89"/>
      <c r="H31" s="88"/>
      <c r="I31" s="89"/>
      <c r="J31" s="89"/>
      <c r="K31" s="10"/>
      <c r="L31" s="10"/>
      <c r="M31" s="10"/>
      <c r="N31" s="11"/>
      <c r="O31" s="743"/>
      <c r="P31" s="22"/>
      <c r="Q31" s="22"/>
      <c r="R31" s="22"/>
      <c r="S31" s="22"/>
      <c r="T31" s="23"/>
      <c r="U31" s="23"/>
      <c r="V31" s="23"/>
      <c r="W31" s="23"/>
      <c r="X31" s="23"/>
      <c r="Y31" s="23"/>
      <c r="Z31" s="23"/>
      <c r="AA31" s="23"/>
      <c r="AB31" s="24"/>
    </row>
    <row r="32" spans="1:28">
      <c r="A32" s="935"/>
      <c r="B32" s="6"/>
      <c r="C32" s="6"/>
      <c r="D32" s="6"/>
      <c r="E32" s="6"/>
      <c r="F32" s="6"/>
      <c r="G32" s="89"/>
      <c r="H32" s="88"/>
      <c r="I32" s="89"/>
      <c r="J32" s="89"/>
      <c r="K32" s="10"/>
      <c r="L32" s="10"/>
      <c r="M32" s="10"/>
      <c r="N32" s="11"/>
      <c r="O32" s="743"/>
      <c r="P32" s="22"/>
      <c r="Q32" s="22"/>
      <c r="R32" s="22"/>
      <c r="S32" s="22"/>
      <c r="T32" s="23"/>
      <c r="U32" s="23"/>
      <c r="V32" s="23"/>
      <c r="W32" s="23"/>
      <c r="X32" s="23"/>
      <c r="Y32" s="23"/>
      <c r="Z32" s="23"/>
      <c r="AA32" s="23"/>
      <c r="AB32" s="24"/>
    </row>
    <row r="33" spans="1:28">
      <c r="A33" s="935"/>
      <c r="B33" s="6"/>
      <c r="C33" s="6"/>
      <c r="D33" s="6"/>
      <c r="E33" s="6"/>
      <c r="F33" s="6"/>
      <c r="G33" s="89"/>
      <c r="H33" s="88"/>
      <c r="I33" s="89"/>
      <c r="J33" s="89"/>
      <c r="K33" s="10"/>
      <c r="L33" s="10"/>
      <c r="M33" s="10"/>
      <c r="N33" s="11"/>
      <c r="O33" s="743"/>
      <c r="P33" s="22"/>
      <c r="Q33" s="22"/>
      <c r="R33" s="22"/>
      <c r="S33" s="22"/>
      <c r="T33" s="23"/>
      <c r="U33" s="23"/>
      <c r="V33" s="23"/>
      <c r="W33" s="23"/>
      <c r="X33" s="23"/>
      <c r="Y33" s="23"/>
      <c r="Z33" s="23"/>
      <c r="AA33" s="23"/>
      <c r="AB33" s="24"/>
    </row>
    <row r="34" spans="1:28">
      <c r="A34" s="935"/>
      <c r="B34" s="6"/>
      <c r="C34" s="6"/>
      <c r="D34" s="6"/>
      <c r="E34" s="6"/>
      <c r="F34" s="6"/>
      <c r="G34" s="89"/>
      <c r="H34" s="88"/>
      <c r="I34" s="89"/>
      <c r="J34" s="89"/>
      <c r="K34" s="10"/>
      <c r="L34" s="10"/>
      <c r="M34" s="10"/>
      <c r="N34" s="11"/>
      <c r="O34" s="743"/>
      <c r="P34" s="22"/>
      <c r="Q34" s="22"/>
      <c r="R34" s="22"/>
      <c r="S34" s="22"/>
      <c r="T34" s="23"/>
      <c r="U34" s="23"/>
      <c r="V34" s="23"/>
      <c r="W34" s="23"/>
      <c r="X34" s="23"/>
      <c r="Y34" s="23"/>
      <c r="Z34" s="23"/>
      <c r="AA34" s="23"/>
      <c r="AB34" s="24"/>
    </row>
    <row r="35" spans="1:28">
      <c r="A35" s="935"/>
      <c r="B35" s="6"/>
      <c r="C35" s="6"/>
      <c r="D35" s="6"/>
      <c r="E35" s="6"/>
      <c r="F35" s="6"/>
      <c r="G35" s="89"/>
      <c r="H35" s="88"/>
      <c r="I35" s="89"/>
      <c r="J35" s="89"/>
      <c r="K35" s="10"/>
      <c r="L35" s="10"/>
      <c r="M35" s="10"/>
      <c r="N35" s="11"/>
      <c r="O35" s="743"/>
      <c r="P35" s="22"/>
      <c r="Q35" s="22"/>
      <c r="R35" s="22"/>
      <c r="S35" s="22"/>
      <c r="T35" s="23"/>
      <c r="U35" s="23"/>
      <c r="V35" s="23"/>
      <c r="W35" s="23"/>
      <c r="X35" s="23"/>
      <c r="Y35" s="23"/>
      <c r="Z35" s="23"/>
      <c r="AA35" s="23"/>
      <c r="AB35" s="24"/>
    </row>
    <row r="36" spans="1:28">
      <c r="A36" s="935"/>
      <c r="B36" s="6"/>
      <c r="C36" s="6"/>
      <c r="D36" s="6"/>
      <c r="E36" s="6"/>
      <c r="F36" s="6"/>
      <c r="G36" s="89"/>
      <c r="H36" s="88"/>
      <c r="I36" s="89"/>
      <c r="J36" s="89"/>
      <c r="K36" s="10"/>
      <c r="L36" s="10"/>
      <c r="M36" s="10"/>
      <c r="N36" s="11"/>
      <c r="O36" s="743"/>
      <c r="P36" s="22"/>
      <c r="Q36" s="22"/>
      <c r="R36" s="22"/>
      <c r="S36" s="22"/>
      <c r="T36" s="23"/>
      <c r="U36" s="23"/>
      <c r="V36" s="23"/>
      <c r="W36" s="23"/>
      <c r="X36" s="23"/>
      <c r="Y36" s="23"/>
      <c r="Z36" s="23"/>
      <c r="AA36" s="23"/>
      <c r="AB36" s="24"/>
    </row>
    <row r="37" spans="1:28">
      <c r="A37" s="935"/>
      <c r="B37" s="6"/>
      <c r="C37" s="6"/>
      <c r="D37" s="6"/>
      <c r="E37" s="6"/>
      <c r="F37" s="6"/>
      <c r="G37" s="89"/>
      <c r="H37" s="88"/>
      <c r="I37" s="89"/>
      <c r="J37" s="89"/>
      <c r="K37" s="10"/>
      <c r="L37" s="10"/>
      <c r="M37" s="10"/>
      <c r="N37" s="11"/>
      <c r="O37" s="743"/>
      <c r="P37" s="22"/>
      <c r="Q37" s="22"/>
      <c r="R37" s="22"/>
      <c r="S37" s="22"/>
      <c r="T37" s="23"/>
      <c r="U37" s="23"/>
      <c r="V37" s="23"/>
      <c r="W37" s="23"/>
      <c r="X37" s="23"/>
      <c r="Y37" s="23"/>
      <c r="Z37" s="23"/>
      <c r="AA37" s="23"/>
      <c r="AB37" s="24"/>
    </row>
    <row r="38" spans="1:28">
      <c r="A38" s="935"/>
      <c r="B38" s="6"/>
      <c r="C38" s="6"/>
      <c r="D38" s="6"/>
      <c r="E38" s="6"/>
      <c r="F38" s="6"/>
      <c r="G38" s="89"/>
      <c r="H38" s="88"/>
      <c r="I38" s="89"/>
      <c r="J38" s="89"/>
      <c r="K38" s="10"/>
      <c r="L38" s="10"/>
      <c r="M38" s="10"/>
      <c r="N38" s="11"/>
      <c r="O38" s="743"/>
      <c r="P38" s="22"/>
      <c r="Q38" s="22"/>
      <c r="R38" s="22"/>
      <c r="S38" s="22"/>
      <c r="T38" s="23"/>
      <c r="U38" s="23"/>
      <c r="V38" s="23"/>
      <c r="W38" s="23"/>
      <c r="X38" s="23"/>
      <c r="Y38" s="23"/>
      <c r="Z38" s="23"/>
      <c r="AA38" s="23"/>
      <c r="AB38" s="24"/>
    </row>
    <row r="39" spans="1:28">
      <c r="A39" s="935"/>
      <c r="B39" s="6"/>
      <c r="C39" s="6"/>
      <c r="D39" s="6"/>
      <c r="E39" s="6"/>
      <c r="F39" s="6"/>
      <c r="G39" s="89"/>
      <c r="H39" s="88"/>
      <c r="I39" s="89"/>
      <c r="J39" s="89"/>
      <c r="K39" s="10"/>
      <c r="L39" s="10"/>
      <c r="M39" s="10"/>
      <c r="N39" s="11"/>
      <c r="O39" s="743"/>
      <c r="P39" s="22"/>
      <c r="Q39" s="22"/>
      <c r="R39" s="22"/>
      <c r="S39" s="22"/>
      <c r="T39" s="23"/>
      <c r="U39" s="23"/>
      <c r="V39" s="23"/>
      <c r="W39" s="23"/>
      <c r="X39" s="23"/>
      <c r="Y39" s="23"/>
      <c r="Z39" s="23"/>
      <c r="AA39" s="23"/>
      <c r="AB39" s="24"/>
    </row>
    <row r="40" spans="1:28">
      <c r="A40" s="935"/>
      <c r="B40" s="6"/>
      <c r="C40" s="6"/>
      <c r="D40" s="6"/>
      <c r="E40" s="6"/>
      <c r="F40" s="6"/>
      <c r="G40" s="89"/>
      <c r="H40" s="88"/>
      <c r="I40" s="89"/>
      <c r="J40" s="89"/>
      <c r="K40" s="10"/>
      <c r="L40" s="10"/>
      <c r="M40" s="10"/>
      <c r="N40" s="11"/>
      <c r="O40" s="743"/>
      <c r="P40" s="22"/>
      <c r="Q40" s="22"/>
      <c r="R40" s="22"/>
      <c r="S40" s="22"/>
      <c r="T40" s="23"/>
      <c r="U40" s="23"/>
      <c r="V40" s="23"/>
      <c r="W40" s="23"/>
      <c r="X40" s="23"/>
      <c r="Y40" s="23"/>
      <c r="Z40" s="23"/>
      <c r="AA40" s="23"/>
      <c r="AB40" s="24"/>
    </row>
    <row r="41" spans="1:28">
      <c r="A41" s="935"/>
      <c r="B41" s="6"/>
      <c r="C41" s="6"/>
      <c r="D41" s="6"/>
      <c r="E41" s="6"/>
      <c r="F41" s="6"/>
      <c r="G41" s="89"/>
      <c r="H41" s="88"/>
      <c r="I41" s="89"/>
      <c r="J41" s="89"/>
      <c r="K41" s="10"/>
      <c r="L41" s="10"/>
      <c r="M41" s="10"/>
      <c r="N41" s="11"/>
      <c r="O41" s="743"/>
      <c r="P41" s="22"/>
      <c r="Q41" s="22"/>
      <c r="R41" s="22"/>
      <c r="S41" s="22"/>
      <c r="T41" s="23"/>
      <c r="U41" s="23"/>
      <c r="V41" s="23"/>
      <c r="W41" s="23"/>
      <c r="X41" s="23"/>
      <c r="Y41" s="23"/>
      <c r="Z41" s="23"/>
      <c r="AA41" s="23"/>
      <c r="AB41" s="24"/>
    </row>
    <row r="42" spans="1:28">
      <c r="A42" s="935"/>
      <c r="B42" s="6"/>
      <c r="C42" s="6"/>
      <c r="D42" s="6"/>
      <c r="E42" s="6"/>
      <c r="F42" s="6"/>
      <c r="G42" s="89"/>
      <c r="H42" s="88"/>
      <c r="I42" s="89"/>
      <c r="J42" s="89"/>
      <c r="K42" s="10"/>
      <c r="L42" s="10"/>
      <c r="M42" s="10"/>
      <c r="N42" s="11"/>
      <c r="O42" s="743"/>
      <c r="P42" s="22"/>
      <c r="Q42" s="22"/>
      <c r="R42" s="22"/>
      <c r="S42" s="22"/>
      <c r="T42" s="23"/>
      <c r="U42" s="23"/>
      <c r="V42" s="23"/>
      <c r="W42" s="23"/>
      <c r="X42" s="23"/>
      <c r="Y42" s="23"/>
      <c r="Z42" s="23"/>
      <c r="AA42" s="23"/>
      <c r="AB42" s="24"/>
    </row>
    <row r="43" spans="1:28">
      <c r="A43" s="935"/>
      <c r="B43" s="6"/>
      <c r="C43" s="6"/>
      <c r="D43" s="6"/>
      <c r="E43" s="6"/>
      <c r="F43" s="6"/>
      <c r="G43" s="89"/>
      <c r="H43" s="88"/>
      <c r="I43" s="89"/>
      <c r="J43" s="89"/>
      <c r="K43" s="10"/>
      <c r="L43" s="10"/>
      <c r="M43" s="10"/>
      <c r="N43" s="11"/>
      <c r="O43" s="743"/>
      <c r="P43" s="22"/>
      <c r="Q43" s="22"/>
      <c r="R43" s="22"/>
      <c r="S43" s="22"/>
      <c r="T43" s="23"/>
      <c r="U43" s="23"/>
      <c r="V43" s="23"/>
      <c r="W43" s="23"/>
      <c r="X43" s="23"/>
      <c r="Y43" s="23"/>
      <c r="Z43" s="23"/>
      <c r="AA43" s="23"/>
      <c r="AB43" s="24"/>
    </row>
    <row r="44" spans="1:28">
      <c r="A44" s="935"/>
      <c r="B44" s="6"/>
      <c r="C44" s="6"/>
      <c r="D44" s="6"/>
      <c r="E44" s="6"/>
      <c r="F44" s="6"/>
      <c r="G44" s="89"/>
      <c r="H44" s="88"/>
      <c r="I44" s="89"/>
      <c r="J44" s="89"/>
      <c r="K44" s="10"/>
      <c r="L44" s="10"/>
      <c r="M44" s="10"/>
      <c r="N44" s="11"/>
      <c r="O44" s="743"/>
      <c r="P44" s="22"/>
      <c r="Q44" s="22"/>
      <c r="R44" s="22"/>
      <c r="S44" s="22"/>
      <c r="T44" s="23"/>
      <c r="U44" s="23"/>
      <c r="V44" s="23"/>
      <c r="W44" s="23"/>
      <c r="X44" s="23"/>
      <c r="Y44" s="23"/>
      <c r="Z44" s="23"/>
      <c r="AA44" s="23"/>
      <c r="AB44" s="24"/>
    </row>
    <row r="45" spans="1:28">
      <c r="A45" s="935"/>
      <c r="B45" s="6"/>
      <c r="C45" s="6"/>
      <c r="D45" s="6"/>
      <c r="E45" s="6"/>
      <c r="F45" s="6"/>
      <c r="G45" s="89"/>
      <c r="H45" s="88"/>
      <c r="I45" s="89"/>
      <c r="J45" s="89"/>
      <c r="K45" s="10"/>
      <c r="L45" s="10"/>
      <c r="M45" s="10"/>
      <c r="N45" s="11"/>
      <c r="O45" s="743"/>
      <c r="P45" s="22"/>
      <c r="Q45" s="22"/>
      <c r="R45" s="22"/>
      <c r="S45" s="22"/>
      <c r="T45" s="23"/>
      <c r="U45" s="23"/>
      <c r="V45" s="23"/>
      <c r="W45" s="23"/>
      <c r="X45" s="23"/>
      <c r="Y45" s="23"/>
      <c r="Z45" s="23"/>
      <c r="AA45" s="23"/>
      <c r="AB45" s="24"/>
    </row>
    <row r="46" spans="1:28">
      <c r="A46" s="935"/>
      <c r="B46" s="6"/>
      <c r="C46" s="6"/>
      <c r="D46" s="6"/>
      <c r="E46" s="6"/>
      <c r="F46" s="6"/>
      <c r="G46" s="89"/>
      <c r="H46" s="88"/>
      <c r="I46" s="89"/>
      <c r="J46" s="89"/>
      <c r="K46" s="10"/>
      <c r="L46" s="10"/>
      <c r="M46" s="10"/>
      <c r="N46" s="11"/>
      <c r="O46" s="743"/>
      <c r="P46" s="22"/>
      <c r="Q46" s="22"/>
      <c r="R46" s="22"/>
      <c r="S46" s="22"/>
      <c r="T46" s="23"/>
      <c r="U46" s="23"/>
      <c r="V46" s="23"/>
      <c r="W46" s="23"/>
      <c r="X46" s="23"/>
      <c r="Y46" s="23"/>
      <c r="Z46" s="23"/>
      <c r="AA46" s="23"/>
      <c r="AB46" s="24"/>
    </row>
    <row r="47" spans="1:28">
      <c r="A47" s="935"/>
      <c r="B47" s="6"/>
      <c r="C47" s="6"/>
      <c r="D47" s="6"/>
      <c r="E47" s="6"/>
      <c r="F47" s="6"/>
      <c r="G47" s="89"/>
      <c r="H47" s="88"/>
      <c r="I47" s="89"/>
      <c r="J47" s="89"/>
      <c r="K47" s="10"/>
      <c r="L47" s="10"/>
      <c r="M47" s="10"/>
      <c r="N47" s="11"/>
      <c r="O47" s="743"/>
      <c r="P47" s="22"/>
      <c r="Q47" s="22"/>
      <c r="R47" s="22"/>
      <c r="S47" s="22"/>
      <c r="T47" s="23"/>
      <c r="U47" s="23"/>
      <c r="V47" s="23"/>
      <c r="W47" s="23"/>
      <c r="X47" s="23"/>
      <c r="Y47" s="23"/>
      <c r="Z47" s="23"/>
      <c r="AA47" s="23"/>
      <c r="AB47" s="24"/>
    </row>
    <row r="48" spans="1:28">
      <c r="A48" s="935"/>
      <c r="B48" s="6"/>
      <c r="C48" s="6"/>
      <c r="D48" s="6"/>
      <c r="E48" s="6"/>
      <c r="F48" s="6"/>
      <c r="G48" s="89"/>
      <c r="H48" s="88"/>
      <c r="I48" s="89"/>
      <c r="J48" s="89"/>
      <c r="K48" s="10"/>
      <c r="L48" s="10"/>
      <c r="M48" s="11"/>
      <c r="N48" s="45"/>
      <c r="O48" s="743"/>
      <c r="P48" s="22"/>
      <c r="Q48" s="22"/>
      <c r="R48" s="22"/>
      <c r="S48" s="23"/>
      <c r="T48" s="23"/>
      <c r="U48" s="23"/>
      <c r="V48" s="23"/>
      <c r="W48" s="23"/>
      <c r="X48" s="23"/>
      <c r="Y48" s="23"/>
      <c r="Z48" s="23"/>
      <c r="AA48" s="23"/>
      <c r="AB48" s="24"/>
    </row>
    <row r="49" spans="1:28">
      <c r="A49" s="935"/>
      <c r="B49" s="6"/>
      <c r="C49" s="6"/>
      <c r="D49" s="6"/>
      <c r="E49" s="6"/>
      <c r="F49" s="6"/>
      <c r="G49" s="89"/>
      <c r="H49" s="88"/>
      <c r="I49" s="89"/>
      <c r="J49" s="89"/>
      <c r="K49" s="10"/>
      <c r="L49" s="10"/>
      <c r="M49" s="11"/>
      <c r="N49" s="45"/>
      <c r="O49" s="743"/>
      <c r="P49" s="22"/>
      <c r="Q49" s="22"/>
      <c r="R49" s="22"/>
      <c r="S49" s="23"/>
      <c r="T49" s="23"/>
      <c r="U49" s="23"/>
      <c r="V49" s="23"/>
      <c r="W49" s="23"/>
      <c r="X49" s="23"/>
      <c r="Y49" s="23"/>
      <c r="Z49" s="23"/>
      <c r="AA49" s="23"/>
      <c r="AB49" s="24"/>
    </row>
    <row r="50" spans="1:28" ht="13.5" thickBot="1">
      <c r="A50" s="936"/>
      <c r="B50" s="70"/>
      <c r="C50" s="70"/>
      <c r="D50" s="70"/>
      <c r="E50" s="70"/>
      <c r="F50" s="70"/>
      <c r="G50" s="71"/>
      <c r="H50" s="786"/>
      <c r="I50" s="71"/>
      <c r="J50" s="71"/>
      <c r="K50" s="73"/>
      <c r="L50" s="73"/>
      <c r="M50" s="74"/>
      <c r="N50" s="787"/>
      <c r="O50" s="788"/>
      <c r="P50" s="733"/>
      <c r="Q50" s="733"/>
      <c r="R50" s="733"/>
      <c r="S50" s="789"/>
      <c r="T50" s="789"/>
      <c r="U50" s="789"/>
      <c r="V50" s="789"/>
      <c r="W50" s="789"/>
      <c r="X50" s="789"/>
      <c r="Y50" s="789"/>
      <c r="Z50" s="789"/>
      <c r="AA50" s="789"/>
      <c r="AB50" s="790"/>
    </row>
    <row r="51" spans="1:28" ht="12" customHeight="1" thickBot="1">
      <c r="A51" s="933"/>
      <c r="B51" s="1059"/>
      <c r="C51" s="1070"/>
      <c r="D51" s="1070"/>
      <c r="E51" s="1070"/>
      <c r="F51" s="1070"/>
      <c r="G51" s="1070"/>
      <c r="H51" s="1070"/>
      <c r="I51" s="1070"/>
      <c r="J51" s="1070"/>
      <c r="K51" s="1070"/>
      <c r="L51" s="1070"/>
      <c r="M51" s="1070"/>
      <c r="N51" s="1070"/>
      <c r="O51" s="1071"/>
      <c r="P51" s="3">
        <f>SUM(P16:P50)</f>
        <v>3198478</v>
      </c>
      <c r="Q51" s="3">
        <f t="shared" ref="Q51:AB51" si="0">SUM(Q16:Q50)</f>
        <v>0</v>
      </c>
      <c r="R51" s="3">
        <f t="shared" si="0"/>
        <v>300000</v>
      </c>
      <c r="S51" s="3">
        <f t="shared" si="0"/>
        <v>250000</v>
      </c>
      <c r="T51" s="3">
        <f t="shared" si="0"/>
        <v>250000</v>
      </c>
      <c r="U51" s="3">
        <f t="shared" si="0"/>
        <v>200000</v>
      </c>
      <c r="V51" s="3">
        <f t="shared" si="0"/>
        <v>659543.4</v>
      </c>
      <c r="W51" s="3">
        <f t="shared" si="0"/>
        <v>769467.3</v>
      </c>
      <c r="X51" s="3">
        <f t="shared" si="0"/>
        <v>769467.3</v>
      </c>
      <c r="Y51" s="3">
        <f t="shared" si="0"/>
        <v>0</v>
      </c>
      <c r="Z51" s="3">
        <f t="shared" si="0"/>
        <v>0</v>
      </c>
      <c r="AA51" s="3">
        <f t="shared" si="0"/>
        <v>0</v>
      </c>
      <c r="AB51" s="924">
        <f t="shared" si="0"/>
        <v>0</v>
      </c>
    </row>
    <row r="52" spans="1:28" ht="9" customHeight="1" thickBot="1">
      <c r="A52" s="933"/>
      <c r="B52" s="925"/>
      <c r="C52" s="8"/>
      <c r="D52" s="8"/>
      <c r="E52" s="8"/>
      <c r="F52" s="8"/>
      <c r="G52" s="8"/>
      <c r="H52" s="8"/>
      <c r="I52" s="8"/>
      <c r="J52" s="8"/>
      <c r="K52" s="8"/>
      <c r="L52" s="8"/>
      <c r="M52" s="8"/>
      <c r="N52" s="8"/>
      <c r="O52" s="8"/>
      <c r="P52" s="43"/>
      <c r="Q52" s="43"/>
      <c r="R52" s="43"/>
      <c r="S52" s="43"/>
      <c r="T52" s="82"/>
      <c r="U52" s="82"/>
      <c r="V52" s="82"/>
      <c r="W52" s="82"/>
      <c r="X52" s="82"/>
      <c r="Y52" s="82"/>
      <c r="Z52" s="82"/>
      <c r="AA52" s="82"/>
      <c r="AB52" s="928"/>
    </row>
    <row r="53" spans="1:28" ht="15" customHeight="1" thickTop="1" thickBot="1">
      <c r="A53" s="934"/>
      <c r="B53" s="1039"/>
      <c r="C53" s="1040"/>
      <c r="D53" s="1040"/>
      <c r="E53" s="1040"/>
      <c r="F53" s="1040"/>
      <c r="G53" s="1040"/>
      <c r="H53" s="1040"/>
      <c r="I53" s="1040"/>
      <c r="J53" s="1040"/>
      <c r="K53" s="1040"/>
      <c r="L53" s="1040"/>
      <c r="M53" s="1040"/>
      <c r="N53" s="1040"/>
      <c r="O53" s="1041"/>
      <c r="P53" s="28">
        <f>'A-6 FEFOM'!P53+'A-7 CREMATORIO'!P51</f>
        <v>139517731.43000001</v>
      </c>
      <c r="Q53" s="28">
        <f>'A-6 FEFOM'!Q53+'A-7 CREMATORIO'!Q51</f>
        <v>0</v>
      </c>
      <c r="R53" s="28">
        <f>'A-6 FEFOM'!R53+'A-7 CREMATORIO'!R51</f>
        <v>300000</v>
      </c>
      <c r="S53" s="28">
        <f>'A-6 FEFOM'!S53+'A-7 CREMATORIO'!S51</f>
        <v>4458483.16</v>
      </c>
      <c r="T53" s="28">
        <f>'A-6 FEFOM'!T53+'A-7 CREMATORIO'!T51</f>
        <v>22548445.259999998</v>
      </c>
      <c r="U53" s="28">
        <f>'A-6 FEFOM'!U53+'A-7 CREMATORIO'!U51</f>
        <v>25291651.210000001</v>
      </c>
      <c r="V53" s="28">
        <f>'A-6 FEFOM'!V53+'A-7 CREMATORIO'!V51</f>
        <v>26569792.060000002</v>
      </c>
      <c r="W53" s="28">
        <f>'A-6 FEFOM'!W53+'A-7 CREMATORIO'!W51</f>
        <v>23904050.760000002</v>
      </c>
      <c r="X53" s="28">
        <f>'A-6 FEFOM'!X53+'A-7 CREMATORIO'!X51</f>
        <v>17774102.250000004</v>
      </c>
      <c r="Y53" s="28">
        <f>'A-6 FEFOM'!Y53+'A-7 CREMATORIO'!Y51</f>
        <v>11444291.310000001</v>
      </c>
      <c r="Z53" s="28">
        <f>'A-6 FEFOM'!Z53+'A-7 CREMATORIO'!Z51</f>
        <v>7226915.4199999999</v>
      </c>
      <c r="AA53" s="28">
        <f>'A-6 FEFOM'!AA53+'A-7 CREMATORIO'!AA51</f>
        <v>0</v>
      </c>
      <c r="AB53" s="83">
        <f>'A-6 FEFOM'!AB53+'A-7 CREMATORIO'!AB51</f>
        <v>0</v>
      </c>
    </row>
    <row r="54" spans="1:28" ht="9" customHeight="1" thickBot="1">
      <c r="B54" s="8"/>
      <c r="C54" s="8"/>
      <c r="D54" s="8"/>
      <c r="E54" s="8"/>
      <c r="F54" s="8"/>
      <c r="G54" s="8"/>
      <c r="H54" s="8"/>
      <c r="I54" s="8"/>
      <c r="J54" s="8"/>
      <c r="K54" s="8"/>
      <c r="L54" s="8"/>
      <c r="M54" s="8"/>
      <c r="N54" s="8"/>
      <c r="O54" s="8"/>
      <c r="P54" s="8"/>
      <c r="Q54" s="8"/>
      <c r="R54" s="8"/>
      <c r="S54" s="8"/>
      <c r="T54" s="8"/>
      <c r="U54" s="8"/>
      <c r="V54" s="8"/>
      <c r="W54" s="8"/>
      <c r="X54" s="8"/>
      <c r="Y54" s="8"/>
      <c r="Z54" s="8"/>
      <c r="AA54" s="8"/>
      <c r="AB54" s="8"/>
    </row>
    <row r="55" spans="1:28" ht="6.75" customHeight="1" thickTop="1"/>
    <row r="56" spans="1:28" ht="52.5" customHeight="1">
      <c r="C56" s="1072" t="s">
        <v>526</v>
      </c>
      <c r="D56" s="1072"/>
      <c r="E56" s="1072"/>
      <c r="F56" s="1072"/>
      <c r="G56" s="1072"/>
      <c r="H56" s="1072"/>
      <c r="I56" s="1072"/>
      <c r="J56" s="959"/>
      <c r="K56" s="56"/>
      <c r="L56" s="1072" t="s">
        <v>55</v>
      </c>
      <c r="M56" s="1072"/>
      <c r="N56" s="57"/>
      <c r="O56" s="78"/>
      <c r="Q56" s="1072" t="s">
        <v>531</v>
      </c>
      <c r="R56" s="1072"/>
      <c r="S56" s="1072"/>
      <c r="U56" s="1072" t="s">
        <v>538</v>
      </c>
      <c r="V56" s="1072"/>
      <c r="W56" s="1072"/>
      <c r="Y56" s="1003" t="s">
        <v>535</v>
      </c>
      <c r="Z56" s="1003"/>
      <c r="AA56" s="1003"/>
      <c r="AB56" s="58"/>
    </row>
    <row r="57" spans="1:28">
      <c r="C57" s="1021" t="s">
        <v>543</v>
      </c>
      <c r="D57" s="1021"/>
      <c r="E57" s="1021"/>
      <c r="F57" s="1021"/>
      <c r="G57" s="1021"/>
      <c r="H57" s="1021"/>
      <c r="I57" s="1021"/>
      <c r="J57" s="959"/>
      <c r="K57" s="78"/>
      <c r="L57" s="1021" t="s">
        <v>530</v>
      </c>
      <c r="M57" s="1021"/>
      <c r="N57" s="958"/>
      <c r="O57" s="58"/>
      <c r="Q57" s="1069" t="s">
        <v>39</v>
      </c>
      <c r="R57" s="1069"/>
      <c r="S57" s="1069"/>
      <c r="U57" s="1069" t="s">
        <v>539</v>
      </c>
      <c r="V57" s="1069"/>
      <c r="W57" s="1069"/>
      <c r="Y57" s="1021" t="s">
        <v>528</v>
      </c>
      <c r="Z57" s="1021"/>
      <c r="AA57" s="1021"/>
      <c r="AB57" s="58"/>
    </row>
    <row r="58" spans="1:28" ht="28.5" customHeight="1" thickBot="1">
      <c r="B58" s="16"/>
      <c r="C58" s="16"/>
      <c r="D58" s="16"/>
      <c r="E58" s="16"/>
      <c r="F58" s="16"/>
      <c r="G58" s="16"/>
      <c r="H58" s="16"/>
      <c r="I58" s="16"/>
      <c r="J58" s="862"/>
      <c r="K58" s="16"/>
      <c r="L58" s="16"/>
      <c r="M58" s="16"/>
      <c r="N58" s="16"/>
      <c r="O58" s="16"/>
      <c r="P58" s="16"/>
      <c r="Q58" s="16"/>
      <c r="R58" s="16"/>
      <c r="S58" s="16"/>
      <c r="T58" s="16"/>
      <c r="U58" s="16"/>
      <c r="V58" s="16"/>
      <c r="W58" s="16"/>
      <c r="X58" s="16"/>
      <c r="Y58" s="16"/>
      <c r="Z58" s="16"/>
      <c r="AA58" s="16"/>
      <c r="AB58" s="16"/>
    </row>
    <row r="59" spans="1:28" ht="9" customHeight="1">
      <c r="B59" s="62"/>
      <c r="C59" s="62"/>
      <c r="D59" s="62"/>
      <c r="E59" s="62"/>
      <c r="F59" s="62"/>
      <c r="G59" s="62"/>
      <c r="H59" s="62"/>
      <c r="I59" s="62"/>
      <c r="J59" s="62"/>
    </row>
    <row r="60" spans="1:28" ht="1.5" customHeight="1">
      <c r="B60" s="13"/>
      <c r="C60" s="13"/>
      <c r="D60" s="13"/>
      <c r="E60" s="13"/>
      <c r="F60" s="13"/>
      <c r="G60" s="13"/>
      <c r="H60" s="13"/>
      <c r="I60" s="13"/>
      <c r="J60" s="13"/>
      <c r="K60" s="13"/>
      <c r="L60" s="13"/>
      <c r="M60" s="13"/>
      <c r="N60" s="13"/>
      <c r="O60" s="13"/>
      <c r="P60" s="13"/>
    </row>
    <row r="61" spans="1:28">
      <c r="B61" s="13"/>
      <c r="C61" s="13"/>
      <c r="D61" s="13"/>
      <c r="E61" s="13"/>
      <c r="F61" s="13"/>
      <c r="G61" s="13"/>
      <c r="H61" s="13"/>
      <c r="I61" s="13"/>
      <c r="J61" s="13"/>
      <c r="K61" s="13"/>
      <c r="L61" s="13"/>
      <c r="M61" s="13"/>
      <c r="N61" s="13"/>
      <c r="O61" s="13"/>
      <c r="Z61" s="63" t="s">
        <v>11</v>
      </c>
      <c r="AA61" s="63" t="s">
        <v>1</v>
      </c>
      <c r="AB61" s="63" t="s">
        <v>0</v>
      </c>
    </row>
    <row r="62" spans="1:28">
      <c r="B62" s="13"/>
      <c r="C62" s="13"/>
      <c r="D62" s="13"/>
      <c r="E62" s="13"/>
      <c r="F62" s="13"/>
      <c r="G62" s="13"/>
      <c r="H62" s="13"/>
      <c r="I62" s="13"/>
      <c r="J62" s="13"/>
      <c r="K62" s="13"/>
      <c r="L62" s="13"/>
      <c r="M62" s="13"/>
      <c r="N62" s="13"/>
      <c r="O62" s="13"/>
      <c r="P62" s="13"/>
      <c r="Q62" s="13"/>
      <c r="R62" s="13"/>
      <c r="S62" s="13"/>
      <c r="Y62" s="64" t="s">
        <v>35</v>
      </c>
      <c r="Z62" s="63">
        <v>15</v>
      </c>
      <c r="AA62" s="63" t="s">
        <v>46</v>
      </c>
      <c r="AB62" s="63">
        <v>2015</v>
      </c>
    </row>
    <row r="63" spans="1:28">
      <c r="B63" s="13"/>
      <c r="C63" s="13"/>
      <c r="D63" s="13"/>
      <c r="E63" s="13"/>
      <c r="F63" s="13"/>
      <c r="G63" s="13"/>
      <c r="H63" s="13"/>
      <c r="I63" s="13"/>
      <c r="J63" s="13"/>
      <c r="K63" s="13"/>
      <c r="L63" s="13"/>
      <c r="M63" s="13"/>
      <c r="N63" s="13"/>
      <c r="O63" s="13"/>
      <c r="P63" s="13"/>
      <c r="Q63" s="13"/>
      <c r="R63" s="13"/>
      <c r="S63" s="13"/>
    </row>
  </sheetData>
  <mergeCells count="42">
    <mergeCell ref="Z14:Z15"/>
    <mergeCell ref="AA14:AA15"/>
    <mergeCell ref="AB14:AB15"/>
    <mergeCell ref="W14:W15"/>
    <mergeCell ref="X14:X15"/>
    <mergeCell ref="Y14:Y15"/>
    <mergeCell ref="H7:Z7"/>
    <mergeCell ref="B2:F6"/>
    <mergeCell ref="L2:Y2"/>
    <mergeCell ref="L3:Y3"/>
    <mergeCell ref="L6:V6"/>
    <mergeCell ref="A12:X12"/>
    <mergeCell ref="Y12:AA12"/>
    <mergeCell ref="A13:P13"/>
    <mergeCell ref="Q13:AA13"/>
    <mergeCell ref="A9:D9"/>
    <mergeCell ref="C56:I56"/>
    <mergeCell ref="L56:M56"/>
    <mergeCell ref="Q56:S56"/>
    <mergeCell ref="U56:W56"/>
    <mergeCell ref="Y56:AA56"/>
    <mergeCell ref="B51:O51"/>
    <mergeCell ref="B53:O53"/>
    <mergeCell ref="T14:T15"/>
    <mergeCell ref="U14:U15"/>
    <mergeCell ref="V14:V15"/>
    <mergeCell ref="S14:S15"/>
    <mergeCell ref="G14:G15"/>
    <mergeCell ref="H14:H15"/>
    <mergeCell ref="I14:I15"/>
    <mergeCell ref="J14:J15"/>
    <mergeCell ref="K14:K15"/>
    <mergeCell ref="L14:O14"/>
    <mergeCell ref="P14:P15"/>
    <mergeCell ref="Q14:Q15"/>
    <mergeCell ref="R14:R15"/>
    <mergeCell ref="A14:F14"/>
    <mergeCell ref="C57:I57"/>
    <mergeCell ref="L57:M57"/>
    <mergeCell ref="Q57:S57"/>
    <mergeCell ref="U57:W57"/>
    <mergeCell ref="Y57:AA57"/>
  </mergeCells>
  <printOptions horizontalCentered="1"/>
  <pageMargins left="0.39370078740157483" right="0.39370078740157483" top="0.74803149606299213" bottom="0.35433070866141736" header="0.31496062992125984" footer="0.31496062992125984"/>
  <pageSetup paperSize="5" scale="50" fitToHeight="5" orientation="landscape" r:id="rId1"/>
  <drawing r:id="rId2"/>
</worksheet>
</file>

<file path=xl/worksheets/sheet14.xml><?xml version="1.0" encoding="utf-8"?>
<worksheet xmlns="http://schemas.openxmlformats.org/spreadsheetml/2006/main" xmlns:r="http://schemas.openxmlformats.org/officeDocument/2006/relationships">
  <sheetPr>
    <tabColor rgb="FFFF0000"/>
  </sheetPr>
  <dimension ref="A1:AB155"/>
  <sheetViews>
    <sheetView view="pageBreakPreview" zoomScaleSheetLayoutView="100" workbookViewId="0">
      <selection activeCell="A9" sqref="A9:D9"/>
    </sheetView>
  </sheetViews>
  <sheetFormatPr baseColWidth="10" defaultRowHeight="12.75"/>
  <cols>
    <col min="1" max="7" width="3.7109375" style="12" customWidth="1"/>
    <col min="8" max="8" width="5.7109375" style="12" customWidth="1"/>
    <col min="9" max="9" width="52.85546875" style="12" customWidth="1"/>
    <col min="10" max="10" width="20.7109375" style="12" customWidth="1"/>
    <col min="11" max="11" width="7.7109375" style="12" customWidth="1"/>
    <col min="12" max="12" width="25.7109375" style="12" customWidth="1"/>
    <col min="13" max="13" width="20.7109375" style="780" customWidth="1"/>
    <col min="14" max="15" width="12.7109375" style="12" customWidth="1"/>
    <col min="16" max="16" width="14.7109375" style="12" customWidth="1"/>
    <col min="17" max="26" width="10.7109375" style="12" customWidth="1"/>
    <col min="27" max="27" width="12" style="12" customWidth="1"/>
    <col min="28" max="28" width="11.42578125" style="12" customWidth="1"/>
    <col min="29" max="16384" width="11.42578125" style="12"/>
  </cols>
  <sheetData>
    <row r="1" spans="1:28">
      <c r="M1" s="12"/>
    </row>
    <row r="2" spans="1:28">
      <c r="B2" s="999"/>
      <c r="C2" s="999"/>
      <c r="D2" s="999"/>
      <c r="E2" s="999"/>
      <c r="F2" s="999"/>
      <c r="G2" s="30"/>
      <c r="H2" s="31"/>
      <c r="I2" s="31"/>
      <c r="J2" s="31"/>
      <c r="L2" s="1000" t="s">
        <v>38</v>
      </c>
      <c r="M2" s="1000"/>
      <c r="N2" s="1000"/>
      <c r="O2" s="1000"/>
      <c r="P2" s="1000"/>
      <c r="Q2" s="1000"/>
      <c r="R2" s="1000"/>
      <c r="S2" s="1000"/>
      <c r="T2" s="1000"/>
      <c r="U2" s="1000"/>
      <c r="V2" s="1000"/>
      <c r="W2" s="1000"/>
      <c r="X2" s="1000"/>
      <c r="Y2" s="1000"/>
    </row>
    <row r="3" spans="1:28">
      <c r="B3" s="999"/>
      <c r="C3" s="999"/>
      <c r="D3" s="999"/>
      <c r="E3" s="999"/>
      <c r="F3" s="999"/>
      <c r="H3" s="31"/>
      <c r="I3" s="31"/>
      <c r="J3" s="31"/>
      <c r="L3" s="1001" t="s">
        <v>603</v>
      </c>
      <c r="M3" s="1001"/>
      <c r="N3" s="1001"/>
      <c r="O3" s="1001"/>
      <c r="P3" s="1001"/>
      <c r="Q3" s="1001"/>
      <c r="R3" s="1001"/>
      <c r="S3" s="1001"/>
      <c r="T3" s="1001"/>
      <c r="U3" s="1001"/>
      <c r="V3" s="1001"/>
      <c r="W3" s="1001"/>
      <c r="X3" s="1001"/>
      <c r="Y3" s="1001"/>
      <c r="Z3" s="13"/>
      <c r="AA3" s="13"/>
      <c r="AB3" s="13"/>
    </row>
    <row r="4" spans="1:28">
      <c r="B4" s="999"/>
      <c r="C4" s="999"/>
      <c r="D4" s="999"/>
      <c r="E4" s="999"/>
      <c r="F4" s="999"/>
      <c r="G4" s="30"/>
      <c r="H4" s="31"/>
      <c r="I4" s="31"/>
      <c r="J4" s="31"/>
      <c r="M4" s="12"/>
      <c r="X4" s="940" t="s">
        <v>50</v>
      </c>
      <c r="Y4" s="940"/>
      <c r="Z4" s="940"/>
      <c r="AA4" s="940"/>
      <c r="AB4" s="940"/>
    </row>
    <row r="5" spans="1:28">
      <c r="B5" s="999"/>
      <c r="C5" s="999"/>
      <c r="D5" s="999"/>
      <c r="E5" s="999"/>
      <c r="F5" s="999"/>
      <c r="G5" s="30"/>
      <c r="H5" s="31"/>
      <c r="I5" s="31"/>
      <c r="J5" s="31"/>
      <c r="M5" s="12"/>
      <c r="Z5" s="13"/>
      <c r="AA5" s="13"/>
      <c r="AB5" s="13"/>
    </row>
    <row r="6" spans="1:28">
      <c r="B6" s="999"/>
      <c r="C6" s="999"/>
      <c r="D6" s="999"/>
      <c r="E6" s="999"/>
      <c r="F6" s="999"/>
      <c r="G6" s="31"/>
      <c r="H6" s="31"/>
      <c r="I6" s="31"/>
      <c r="J6" s="31"/>
      <c r="L6" s="1043"/>
      <c r="M6" s="1043"/>
      <c r="N6" s="1043"/>
      <c r="O6" s="1043"/>
      <c r="P6" s="1043"/>
      <c r="Q6" s="1043"/>
      <c r="R6" s="1043"/>
      <c r="S6" s="1043"/>
      <c r="T6" s="1043"/>
      <c r="U6" s="1043"/>
      <c r="V6" s="1043"/>
    </row>
    <row r="7" spans="1:28">
      <c r="B7" s="890"/>
      <c r="C7" s="890"/>
      <c r="D7" s="890"/>
      <c r="E7" s="890"/>
      <c r="F7" s="890"/>
      <c r="G7" s="890"/>
      <c r="H7" s="1000" t="s">
        <v>37</v>
      </c>
      <c r="I7" s="1000"/>
      <c r="J7" s="1000"/>
      <c r="K7" s="1000"/>
      <c r="L7" s="1000"/>
      <c r="M7" s="1000"/>
      <c r="N7" s="1000"/>
      <c r="O7" s="1000"/>
      <c r="P7" s="1000"/>
      <c r="Q7" s="1000"/>
      <c r="R7" s="1000"/>
      <c r="S7" s="1000"/>
      <c r="T7" s="1000"/>
      <c r="U7" s="1000"/>
      <c r="V7" s="1000"/>
      <c r="W7" s="1000"/>
      <c r="X7" s="1000"/>
      <c r="Y7" s="1000"/>
      <c r="Z7" s="1000"/>
    </row>
    <row r="8" spans="1:28" ht="13.5" thickBot="1">
      <c r="C8" s="14"/>
      <c r="D8" s="14"/>
      <c r="E8" s="14"/>
      <c r="F8" s="14"/>
      <c r="G8" s="14"/>
      <c r="H8" s="14"/>
      <c r="I8" s="14"/>
      <c r="J8" s="14"/>
      <c r="K8" s="14"/>
      <c r="L8" s="14"/>
      <c r="M8" s="14"/>
      <c r="N8" s="14"/>
      <c r="O8" s="14"/>
      <c r="P8" s="14"/>
      <c r="Q8" s="14"/>
      <c r="R8" s="14"/>
      <c r="S8" s="14"/>
      <c r="T8" s="14"/>
      <c r="U8" s="14"/>
      <c r="V8" s="14"/>
      <c r="W8" s="14"/>
      <c r="X8" s="14"/>
      <c r="Y8" s="14"/>
      <c r="Z8" s="14"/>
      <c r="AA8" s="14"/>
      <c r="AB8" s="14"/>
    </row>
    <row r="9" spans="1:28" ht="13.5" thickBot="1">
      <c r="A9" s="988" t="s">
        <v>40</v>
      </c>
      <c r="B9" s="989"/>
      <c r="C9" s="989"/>
      <c r="D9" s="990"/>
      <c r="E9" s="919"/>
      <c r="F9" s="798" t="s">
        <v>16</v>
      </c>
      <c r="G9" s="799"/>
      <c r="H9" s="799"/>
      <c r="I9" s="799"/>
      <c r="J9" s="799"/>
      <c r="K9" s="800"/>
      <c r="L9" s="15"/>
      <c r="M9" s="65"/>
      <c r="N9" s="918"/>
      <c r="O9" s="918"/>
      <c r="P9" s="918"/>
      <c r="Q9" s="918"/>
      <c r="R9" s="918"/>
      <c r="S9" s="918"/>
      <c r="T9" s="918"/>
      <c r="U9" s="918"/>
      <c r="V9" s="918"/>
      <c r="W9" s="918"/>
      <c r="X9" s="918"/>
      <c r="Y9" s="918"/>
      <c r="Z9" s="918"/>
      <c r="AA9" s="918"/>
      <c r="AB9" s="918"/>
    </row>
    <row r="10" spans="1:28" s="29" customFormat="1" ht="11.25">
      <c r="L10" s="37"/>
      <c r="M10" s="15"/>
      <c r="N10" s="15"/>
      <c r="O10" s="15"/>
      <c r="P10" s="15"/>
      <c r="Q10" s="15"/>
      <c r="R10" s="15"/>
      <c r="S10" s="15" t="s">
        <v>17</v>
      </c>
      <c r="T10" s="863" t="s">
        <v>43</v>
      </c>
      <c r="U10" s="15" t="s">
        <v>18</v>
      </c>
      <c r="V10" s="863" t="s">
        <v>44</v>
      </c>
      <c r="W10" s="15" t="s">
        <v>45</v>
      </c>
      <c r="X10" s="863">
        <v>31</v>
      </c>
      <c r="Y10" s="39" t="s">
        <v>18</v>
      </c>
      <c r="Z10" s="863" t="s">
        <v>46</v>
      </c>
      <c r="AA10" s="39" t="s">
        <v>18</v>
      </c>
      <c r="AB10" s="863">
        <v>2016</v>
      </c>
    </row>
    <row r="11" spans="1:28" s="29" customFormat="1" ht="12" thickBot="1">
      <c r="L11" s="37"/>
      <c r="M11" s="15"/>
      <c r="N11" s="15"/>
      <c r="O11" s="15"/>
      <c r="P11" s="15"/>
      <c r="Q11" s="15"/>
      <c r="R11" s="15"/>
      <c r="S11" s="15"/>
      <c r="T11" s="15"/>
      <c r="U11" s="15"/>
      <c r="V11" s="15"/>
      <c r="W11" s="15"/>
      <c r="X11" s="15"/>
      <c r="Y11" s="39"/>
      <c r="Z11" s="15"/>
      <c r="AA11" s="39"/>
      <c r="AB11" s="15"/>
    </row>
    <row r="12" spans="1:28">
      <c r="A12" s="993" t="s">
        <v>49</v>
      </c>
      <c r="B12" s="994"/>
      <c r="C12" s="994"/>
      <c r="D12" s="994"/>
      <c r="E12" s="994"/>
      <c r="F12" s="994"/>
      <c r="G12" s="994"/>
      <c r="H12" s="994"/>
      <c r="I12" s="994"/>
      <c r="J12" s="994"/>
      <c r="K12" s="994"/>
      <c r="L12" s="994"/>
      <c r="M12" s="994"/>
      <c r="N12" s="994"/>
      <c r="O12" s="994"/>
      <c r="P12" s="994"/>
      <c r="Q12" s="994"/>
      <c r="R12" s="994"/>
      <c r="S12" s="994"/>
      <c r="T12" s="994"/>
      <c r="U12" s="994"/>
      <c r="V12" s="994"/>
      <c r="W12" s="994"/>
      <c r="X12" s="995"/>
      <c r="Y12" s="1004" t="s">
        <v>48</v>
      </c>
      <c r="Z12" s="994"/>
      <c r="AA12" s="994"/>
      <c r="AB12" s="929"/>
    </row>
    <row r="13" spans="1:28">
      <c r="A13" s="1005" t="s">
        <v>602</v>
      </c>
      <c r="B13" s="1006"/>
      <c r="C13" s="1006"/>
      <c r="D13" s="1006"/>
      <c r="E13" s="1006"/>
      <c r="F13" s="1006"/>
      <c r="G13" s="1006"/>
      <c r="H13" s="1006"/>
      <c r="I13" s="1006"/>
      <c r="J13" s="1006"/>
      <c r="K13" s="1006"/>
      <c r="L13" s="1006"/>
      <c r="M13" s="1006"/>
      <c r="N13" s="1006"/>
      <c r="O13" s="1006"/>
      <c r="P13" s="1007"/>
      <c r="Q13" s="1008" t="s">
        <v>41</v>
      </c>
      <c r="R13" s="1009"/>
      <c r="S13" s="1009"/>
      <c r="T13" s="1009"/>
      <c r="U13" s="1009"/>
      <c r="V13" s="1009"/>
      <c r="W13" s="1009"/>
      <c r="X13" s="1009"/>
      <c r="Y13" s="1009"/>
      <c r="Z13" s="1009"/>
      <c r="AA13" s="1009"/>
      <c r="AB13" s="930"/>
    </row>
    <row r="14" spans="1:28" ht="12.75" customHeight="1">
      <c r="A14" s="1018" t="s">
        <v>36</v>
      </c>
      <c r="B14" s="1019"/>
      <c r="C14" s="1019"/>
      <c r="D14" s="1019"/>
      <c r="E14" s="1019"/>
      <c r="F14" s="1020"/>
      <c r="G14" s="1017" t="s">
        <v>12</v>
      </c>
      <c r="H14" s="996" t="s">
        <v>229</v>
      </c>
      <c r="I14" s="991" t="s">
        <v>20</v>
      </c>
      <c r="J14" s="991" t="s">
        <v>47</v>
      </c>
      <c r="K14" s="1023" t="s">
        <v>21</v>
      </c>
      <c r="L14" s="1014" t="s">
        <v>22</v>
      </c>
      <c r="M14" s="1015"/>
      <c r="N14" s="1015"/>
      <c r="O14" s="1016"/>
      <c r="P14" s="991" t="s">
        <v>23</v>
      </c>
      <c r="Q14" s="998" t="s">
        <v>10</v>
      </c>
      <c r="R14" s="998" t="s">
        <v>9</v>
      </c>
      <c r="S14" s="998" t="s">
        <v>8</v>
      </c>
      <c r="T14" s="998" t="s">
        <v>24</v>
      </c>
      <c r="U14" s="998" t="s">
        <v>25</v>
      </c>
      <c r="V14" s="998" t="s">
        <v>26</v>
      </c>
      <c r="W14" s="998" t="s">
        <v>27</v>
      </c>
      <c r="X14" s="998" t="s">
        <v>28</v>
      </c>
      <c r="Y14" s="998" t="s">
        <v>7</v>
      </c>
      <c r="Z14" s="998" t="s">
        <v>6</v>
      </c>
      <c r="AA14" s="1010" t="s">
        <v>5</v>
      </c>
      <c r="AB14" s="1027" t="s">
        <v>4</v>
      </c>
    </row>
    <row r="15" spans="1:28" ht="16.5" customHeight="1">
      <c r="A15" s="748" t="s">
        <v>227</v>
      </c>
      <c r="B15" s="920" t="s">
        <v>228</v>
      </c>
      <c r="C15" s="917" t="s">
        <v>152</v>
      </c>
      <c r="D15" s="917" t="s">
        <v>14</v>
      </c>
      <c r="E15" s="917" t="s">
        <v>153</v>
      </c>
      <c r="F15" s="917" t="s">
        <v>13</v>
      </c>
      <c r="G15" s="998"/>
      <c r="H15" s="997"/>
      <c r="I15" s="992"/>
      <c r="J15" s="992"/>
      <c r="K15" s="991"/>
      <c r="L15" s="893" t="s">
        <v>29</v>
      </c>
      <c r="M15" s="893" t="s">
        <v>30</v>
      </c>
      <c r="N15" s="66" t="s">
        <v>31</v>
      </c>
      <c r="O15" s="68" t="s">
        <v>32</v>
      </c>
      <c r="P15" s="992"/>
      <c r="Q15" s="998"/>
      <c r="R15" s="998"/>
      <c r="S15" s="998"/>
      <c r="T15" s="998"/>
      <c r="U15" s="998"/>
      <c r="V15" s="998"/>
      <c r="W15" s="998"/>
      <c r="X15" s="998"/>
      <c r="Y15" s="998"/>
      <c r="Z15" s="998"/>
      <c r="AA15" s="1010"/>
      <c r="AB15" s="1068"/>
    </row>
    <row r="16" spans="1:28" ht="16.5" customHeight="1">
      <c r="A16" s="914"/>
      <c r="B16" s="817"/>
      <c r="C16" s="817"/>
      <c r="D16" s="817"/>
      <c r="E16" s="817"/>
      <c r="F16" s="817"/>
      <c r="G16" s="817"/>
      <c r="H16" s="86"/>
      <c r="I16" s="889"/>
      <c r="J16" s="889"/>
      <c r="K16" s="817"/>
      <c r="L16" s="817"/>
      <c r="M16" s="889"/>
      <c r="N16" s="889"/>
      <c r="O16" s="889"/>
      <c r="P16" s="889"/>
      <c r="Q16" s="817"/>
      <c r="R16" s="817"/>
      <c r="S16" s="817"/>
      <c r="T16" s="817"/>
      <c r="U16" s="817"/>
      <c r="V16" s="817"/>
      <c r="W16" s="817"/>
      <c r="X16" s="817"/>
      <c r="Y16" s="817"/>
      <c r="Z16" s="817"/>
      <c r="AA16" s="817"/>
      <c r="AB16" s="921"/>
    </row>
    <row r="17" spans="1:28">
      <c r="A17" s="935"/>
      <c r="B17" s="6"/>
      <c r="C17" s="6"/>
      <c r="D17" s="6"/>
      <c r="E17" s="6"/>
      <c r="F17" s="6"/>
      <c r="G17" s="89"/>
      <c r="H17" s="794"/>
      <c r="I17" s="805" t="s">
        <v>529</v>
      </c>
      <c r="J17" s="10"/>
      <c r="K17" s="10"/>
      <c r="L17" s="792"/>
      <c r="M17" s="11"/>
      <c r="N17" s="743"/>
      <c r="O17" s="743"/>
      <c r="P17" s="22"/>
      <c r="Q17" s="22"/>
      <c r="R17" s="22"/>
      <c r="S17" s="23"/>
      <c r="T17" s="23"/>
      <c r="U17" s="23"/>
      <c r="V17" s="23"/>
      <c r="W17" s="23"/>
      <c r="X17" s="23"/>
      <c r="Y17" s="23"/>
      <c r="Z17" s="23"/>
      <c r="AA17" s="23"/>
      <c r="AB17" s="24"/>
    </row>
    <row r="18" spans="1:28" ht="16.5">
      <c r="A18" s="941">
        <v>3</v>
      </c>
      <c r="B18" s="6">
        <v>5</v>
      </c>
      <c r="C18" s="6">
        <v>1</v>
      </c>
      <c r="D18" s="6">
        <v>3</v>
      </c>
      <c r="E18" s="6">
        <v>4</v>
      </c>
      <c r="F18" s="6">
        <v>3</v>
      </c>
      <c r="G18" s="89">
        <v>4.0999999999999996</v>
      </c>
      <c r="H18" s="794">
        <v>1</v>
      </c>
      <c r="I18" s="10" t="s">
        <v>521</v>
      </c>
      <c r="J18" s="743" t="s">
        <v>522</v>
      </c>
      <c r="K18" s="10" t="s">
        <v>47</v>
      </c>
      <c r="L18" s="10" t="s">
        <v>580</v>
      </c>
      <c r="M18" s="792" t="s">
        <v>508</v>
      </c>
      <c r="N18" s="11">
        <v>5927</v>
      </c>
      <c r="O18" s="743" t="s">
        <v>527</v>
      </c>
      <c r="P18" s="22">
        <v>22558076.829999998</v>
      </c>
      <c r="Q18" s="23"/>
      <c r="R18" s="23"/>
      <c r="S18" s="23"/>
      <c r="T18" s="23">
        <f>ROUND(P18*0.3,2)</f>
        <v>6767423.0499999998</v>
      </c>
      <c r="U18" s="23">
        <f>ROUND((P18-T18)/3,2)</f>
        <v>5263551.26</v>
      </c>
      <c r="V18" s="23">
        <f>U18</f>
        <v>5263551.26</v>
      </c>
      <c r="W18" s="23">
        <f>U18</f>
        <v>5263551.26</v>
      </c>
      <c r="X18" s="23"/>
      <c r="Y18" s="23"/>
      <c r="Z18" s="23"/>
      <c r="AA18" s="23"/>
      <c r="AB18" s="24"/>
    </row>
    <row r="19" spans="1:28" ht="16.5">
      <c r="A19" s="941">
        <v>2</v>
      </c>
      <c r="B19" s="6">
        <v>2</v>
      </c>
      <c r="C19" s="6">
        <v>1</v>
      </c>
      <c r="D19" s="6">
        <v>1</v>
      </c>
      <c r="E19" s="6">
        <v>3</v>
      </c>
      <c r="F19" s="6">
        <v>2</v>
      </c>
      <c r="G19" s="89">
        <v>4.0999999999999996</v>
      </c>
      <c r="H19" s="794">
        <v>2</v>
      </c>
      <c r="I19" s="10" t="s">
        <v>556</v>
      </c>
      <c r="J19" s="10" t="s">
        <v>545</v>
      </c>
      <c r="K19" s="10" t="s">
        <v>47</v>
      </c>
      <c r="L19" s="10" t="s">
        <v>581</v>
      </c>
      <c r="M19" s="10" t="s">
        <v>503</v>
      </c>
      <c r="N19" s="11">
        <v>642686</v>
      </c>
      <c r="O19" s="743" t="s">
        <v>527</v>
      </c>
      <c r="P19" s="22">
        <v>10000000</v>
      </c>
      <c r="Q19" s="23"/>
      <c r="R19" s="23"/>
      <c r="S19" s="23"/>
      <c r="T19" s="23">
        <f>ROUND(P19*0.3,2)</f>
        <v>3000000</v>
      </c>
      <c r="U19" s="23">
        <f>ROUND((P19-T19)/3,2)</f>
        <v>2333333.33</v>
      </c>
      <c r="V19" s="23">
        <f t="shared" ref="V19" si="0">U19</f>
        <v>2333333.33</v>
      </c>
      <c r="W19" s="23">
        <f>U19+0.01</f>
        <v>2333333.34</v>
      </c>
      <c r="X19" s="23"/>
      <c r="Y19" s="23"/>
      <c r="Z19" s="23"/>
      <c r="AA19" s="23"/>
      <c r="AB19" s="24"/>
    </row>
    <row r="20" spans="1:28" ht="33">
      <c r="A20" s="941">
        <v>2</v>
      </c>
      <c r="B20" s="6">
        <v>2</v>
      </c>
      <c r="C20" s="6">
        <v>1</v>
      </c>
      <c r="D20" s="6">
        <v>1</v>
      </c>
      <c r="E20" s="6">
        <v>4</v>
      </c>
      <c r="F20" s="6">
        <v>2</v>
      </c>
      <c r="G20" s="89">
        <v>4.0999999999999996</v>
      </c>
      <c r="H20" s="794">
        <v>3</v>
      </c>
      <c r="I20" s="937" t="s">
        <v>579</v>
      </c>
      <c r="J20" s="868" t="s">
        <v>582</v>
      </c>
      <c r="K20" s="10" t="s">
        <v>47</v>
      </c>
      <c r="L20" s="10" t="s">
        <v>147</v>
      </c>
      <c r="M20" s="10" t="s">
        <v>578</v>
      </c>
      <c r="N20" s="11" t="s">
        <v>504</v>
      </c>
      <c r="O20" s="743" t="s">
        <v>525</v>
      </c>
      <c r="P20" s="22">
        <v>899200.89</v>
      </c>
      <c r="Q20" s="23"/>
      <c r="R20" s="23"/>
      <c r="S20" s="23"/>
      <c r="T20" s="23">
        <f>ROUND(P20*0.3,2)</f>
        <v>269760.27</v>
      </c>
      <c r="U20" s="23">
        <f>ROUND((P20-T20)/3,2)</f>
        <v>209813.54</v>
      </c>
      <c r="V20" s="23">
        <f t="shared" ref="V20" si="1">U20</f>
        <v>209813.54</v>
      </c>
      <c r="W20" s="23">
        <f>U20</f>
        <v>209813.54</v>
      </c>
      <c r="X20" s="23"/>
      <c r="Y20" s="23"/>
      <c r="Z20" s="23"/>
      <c r="AA20" s="23"/>
      <c r="AB20" s="24"/>
    </row>
    <row r="21" spans="1:28">
      <c r="A21" s="935"/>
      <c r="B21" s="6"/>
      <c r="C21" s="6"/>
      <c r="D21" s="6"/>
      <c r="E21" s="6"/>
      <c r="F21" s="6"/>
      <c r="G21" s="89"/>
      <c r="H21" s="794"/>
      <c r="I21" s="728" t="s">
        <v>256</v>
      </c>
      <c r="J21" s="45"/>
      <c r="K21" s="10"/>
      <c r="L21" s="10"/>
      <c r="M21" s="10"/>
      <c r="N21" s="11"/>
      <c r="O21" s="45"/>
      <c r="P21" s="42">
        <f>SUM(P18:P20)</f>
        <v>33457277.719999999</v>
      </c>
      <c r="Q21" s="23"/>
      <c r="R21" s="23"/>
      <c r="S21" s="23"/>
      <c r="T21" s="23"/>
      <c r="U21" s="23"/>
      <c r="V21" s="23"/>
      <c r="W21" s="23"/>
      <c r="X21" s="23"/>
      <c r="Y21" s="23"/>
      <c r="Z21" s="23"/>
      <c r="AA21" s="23"/>
      <c r="AB21" s="24"/>
    </row>
    <row r="22" spans="1:28">
      <c r="A22" s="935"/>
      <c r="B22" s="6"/>
      <c r="C22" s="6"/>
      <c r="D22" s="6"/>
      <c r="E22" s="6"/>
      <c r="F22" s="6"/>
      <c r="G22" s="89"/>
      <c r="H22" s="794"/>
      <c r="I22" s="805" t="s">
        <v>330</v>
      </c>
      <c r="J22" s="743"/>
      <c r="K22" s="10"/>
      <c r="L22" s="10"/>
      <c r="M22" s="792"/>
      <c r="N22" s="11"/>
      <c r="O22" s="743"/>
      <c r="P22" s="22"/>
      <c r="Q22" s="23"/>
      <c r="R22" s="23"/>
      <c r="S22" s="23"/>
      <c r="T22" s="23"/>
      <c r="U22" s="23"/>
      <c r="V22" s="23"/>
      <c r="W22" s="23"/>
      <c r="X22" s="23"/>
      <c r="Y22" s="23"/>
      <c r="Z22" s="23"/>
      <c r="AA22" s="23"/>
      <c r="AB22" s="24"/>
    </row>
    <row r="23" spans="1:28" ht="16.5">
      <c r="A23" s="941">
        <v>2</v>
      </c>
      <c r="B23" s="6">
        <v>2</v>
      </c>
      <c r="C23" s="6">
        <v>1</v>
      </c>
      <c r="D23" s="6">
        <v>1</v>
      </c>
      <c r="E23" s="6">
        <v>4</v>
      </c>
      <c r="F23" s="6">
        <v>1</v>
      </c>
      <c r="G23" s="89">
        <v>4.0999999999999996</v>
      </c>
      <c r="H23" s="794">
        <v>1</v>
      </c>
      <c r="I23" s="10" t="s">
        <v>51</v>
      </c>
      <c r="J23" s="743" t="s">
        <v>476</v>
      </c>
      <c r="K23" s="10" t="s">
        <v>47</v>
      </c>
      <c r="L23" s="10" t="s">
        <v>331</v>
      </c>
      <c r="M23" s="792" t="s">
        <v>508</v>
      </c>
      <c r="N23" s="11">
        <v>5927</v>
      </c>
      <c r="O23" s="743" t="s">
        <v>527</v>
      </c>
      <c r="P23" s="22">
        <v>44656145.289999999</v>
      </c>
      <c r="Q23" s="23"/>
      <c r="R23" s="23"/>
      <c r="S23" s="23"/>
      <c r="T23" s="23">
        <f>ROUND(P23*0.3,2)</f>
        <v>13396843.59</v>
      </c>
      <c r="U23" s="23">
        <f>ROUND((P23-T23)/3,2)</f>
        <v>10419767.23</v>
      </c>
      <c r="V23" s="23">
        <f t="shared" ref="V23" si="2">U23</f>
        <v>10419767.23</v>
      </c>
      <c r="W23" s="23">
        <f>U23+0.01</f>
        <v>10419767.24</v>
      </c>
      <c r="X23" s="23"/>
      <c r="Y23" s="23"/>
      <c r="Z23" s="23"/>
      <c r="AA23" s="23"/>
      <c r="AB23" s="24"/>
    </row>
    <row r="24" spans="1:28">
      <c r="A24" s="935"/>
      <c r="B24" s="6"/>
      <c r="C24" s="6"/>
      <c r="D24" s="6"/>
      <c r="E24" s="6"/>
      <c r="F24" s="6"/>
      <c r="G24" s="89"/>
      <c r="H24" s="794"/>
      <c r="I24" s="728" t="s">
        <v>256</v>
      </c>
      <c r="J24" s="45"/>
      <c r="K24" s="10"/>
      <c r="L24" s="10"/>
      <c r="M24" s="10"/>
      <c r="N24" s="11"/>
      <c r="O24" s="45"/>
      <c r="P24" s="42">
        <f>SUM(P23)</f>
        <v>44656145.289999999</v>
      </c>
      <c r="Q24" s="23"/>
      <c r="R24" s="23"/>
      <c r="S24" s="23"/>
      <c r="T24" s="23"/>
      <c r="U24" s="23"/>
      <c r="V24" s="23"/>
      <c r="W24" s="23"/>
      <c r="X24" s="23"/>
      <c r="Y24" s="23"/>
      <c r="Z24" s="23"/>
      <c r="AA24" s="23"/>
      <c r="AB24" s="24"/>
    </row>
    <row r="25" spans="1:28">
      <c r="A25" s="935"/>
      <c r="B25" s="6"/>
      <c r="C25" s="6"/>
      <c r="D25" s="6"/>
      <c r="E25" s="6"/>
      <c r="F25" s="6"/>
      <c r="G25" s="89"/>
      <c r="H25" s="794"/>
      <c r="I25" s="805" t="s">
        <v>339</v>
      </c>
      <c r="J25" s="743"/>
      <c r="K25" s="10"/>
      <c r="L25" s="10"/>
      <c r="M25" s="792"/>
      <c r="N25" s="11"/>
      <c r="O25" s="743"/>
      <c r="P25" s="22"/>
      <c r="Q25" s="23"/>
      <c r="R25" s="23"/>
      <c r="S25" s="23"/>
      <c r="T25" s="23"/>
      <c r="U25" s="23"/>
      <c r="V25" s="23"/>
      <c r="W25" s="23"/>
      <c r="X25" s="23"/>
      <c r="Y25" s="23"/>
      <c r="Z25" s="23"/>
      <c r="AA25" s="23"/>
      <c r="AB25" s="24"/>
    </row>
    <row r="26" spans="1:28" ht="66">
      <c r="A26" s="941">
        <v>2</v>
      </c>
      <c r="B26" s="6">
        <v>2</v>
      </c>
      <c r="C26" s="6">
        <v>1</v>
      </c>
      <c r="D26" s="6">
        <v>1</v>
      </c>
      <c r="E26" s="6">
        <v>2</v>
      </c>
      <c r="F26" s="6">
        <v>2</v>
      </c>
      <c r="G26" s="89">
        <v>4.0999999999999996</v>
      </c>
      <c r="H26" s="794">
        <v>1</v>
      </c>
      <c r="I26" s="10" t="s">
        <v>332</v>
      </c>
      <c r="J26" s="743" t="s">
        <v>477</v>
      </c>
      <c r="K26" s="10" t="s">
        <v>47</v>
      </c>
      <c r="L26" s="10" t="s">
        <v>147</v>
      </c>
      <c r="M26" s="792" t="s">
        <v>510</v>
      </c>
      <c r="N26" s="11">
        <v>13461</v>
      </c>
      <c r="O26" s="743" t="s">
        <v>527</v>
      </c>
      <c r="P26" s="22">
        <v>3620688.9400000004</v>
      </c>
      <c r="Q26" s="23"/>
      <c r="R26" s="23"/>
      <c r="S26" s="23"/>
      <c r="T26" s="23">
        <f t="shared" ref="T26:T34" si="3">ROUND(P26*0.3,2)</f>
        <v>1086206.68</v>
      </c>
      <c r="U26" s="23">
        <f t="shared" ref="U26:U34" si="4">ROUND((P26-T26)/3,2)</f>
        <v>844827.42</v>
      </c>
      <c r="V26" s="23">
        <f t="shared" ref="V26:V34" si="5">U26</f>
        <v>844827.42</v>
      </c>
      <c r="W26" s="23">
        <f>U26</f>
        <v>844827.42</v>
      </c>
      <c r="X26" s="23"/>
      <c r="Y26" s="23"/>
      <c r="Z26" s="23"/>
      <c r="AA26" s="23"/>
      <c r="AB26" s="24"/>
    </row>
    <row r="27" spans="1:28" ht="99">
      <c r="A27" s="941">
        <v>2</v>
      </c>
      <c r="B27" s="6">
        <v>2</v>
      </c>
      <c r="C27" s="6">
        <v>1</v>
      </c>
      <c r="D27" s="6">
        <v>1</v>
      </c>
      <c r="E27" s="6">
        <v>2</v>
      </c>
      <c r="F27" s="6">
        <v>2</v>
      </c>
      <c r="G27" s="89">
        <v>4.0999999999999996</v>
      </c>
      <c r="H27" s="794">
        <v>2</v>
      </c>
      <c r="I27" s="10" t="s">
        <v>333</v>
      </c>
      <c r="J27" s="743" t="s">
        <v>478</v>
      </c>
      <c r="K27" s="10" t="s">
        <v>47</v>
      </c>
      <c r="L27" s="10" t="s">
        <v>147</v>
      </c>
      <c r="M27" s="792" t="s">
        <v>510</v>
      </c>
      <c r="N27" s="11">
        <v>26683</v>
      </c>
      <c r="O27" s="743" t="s">
        <v>527</v>
      </c>
      <c r="P27" s="22">
        <v>2368695.58</v>
      </c>
      <c r="Q27" s="23"/>
      <c r="R27" s="23"/>
      <c r="S27" s="23"/>
      <c r="T27" s="23">
        <f t="shared" si="3"/>
        <v>710608.67</v>
      </c>
      <c r="U27" s="23">
        <f t="shared" si="4"/>
        <v>552695.64</v>
      </c>
      <c r="V27" s="23">
        <f t="shared" si="5"/>
        <v>552695.64</v>
      </c>
      <c r="W27" s="23">
        <f>U27-0.01</f>
        <v>552695.63</v>
      </c>
      <c r="X27" s="23"/>
      <c r="Y27" s="23"/>
      <c r="Z27" s="23"/>
      <c r="AA27" s="23"/>
      <c r="AB27" s="24"/>
    </row>
    <row r="28" spans="1:28" ht="90.75">
      <c r="A28" s="941">
        <v>2</v>
      </c>
      <c r="B28" s="6">
        <v>2</v>
      </c>
      <c r="C28" s="6">
        <v>1</v>
      </c>
      <c r="D28" s="6">
        <v>1</v>
      </c>
      <c r="E28" s="6">
        <v>2</v>
      </c>
      <c r="F28" s="6">
        <v>2</v>
      </c>
      <c r="G28" s="89">
        <v>4.0999999999999996</v>
      </c>
      <c r="H28" s="794">
        <v>3</v>
      </c>
      <c r="I28" s="10" t="s">
        <v>532</v>
      </c>
      <c r="J28" s="45" t="s">
        <v>479</v>
      </c>
      <c r="K28" s="10" t="s">
        <v>47</v>
      </c>
      <c r="L28" s="10" t="s">
        <v>147</v>
      </c>
      <c r="M28" s="10" t="s">
        <v>510</v>
      </c>
      <c r="N28" s="11">
        <v>13390</v>
      </c>
      <c r="O28" s="743" t="s">
        <v>524</v>
      </c>
      <c r="P28" s="22">
        <v>2230356.2000000002</v>
      </c>
      <c r="Q28" s="23"/>
      <c r="R28" s="23"/>
      <c r="S28" s="23"/>
      <c r="T28" s="23">
        <f t="shared" si="3"/>
        <v>669106.86</v>
      </c>
      <c r="U28" s="23">
        <f t="shared" si="4"/>
        <v>520416.45</v>
      </c>
      <c r="V28" s="23">
        <f t="shared" si="5"/>
        <v>520416.45</v>
      </c>
      <c r="W28" s="23">
        <f>U28-0.01</f>
        <v>520416.44</v>
      </c>
      <c r="X28" s="23"/>
      <c r="Y28" s="23"/>
      <c r="Z28" s="23"/>
      <c r="AA28" s="23"/>
      <c r="AB28" s="24"/>
    </row>
    <row r="29" spans="1:28" ht="57.75">
      <c r="A29" s="941">
        <v>2</v>
      </c>
      <c r="B29" s="6">
        <v>2</v>
      </c>
      <c r="C29" s="6">
        <v>1</v>
      </c>
      <c r="D29" s="6">
        <v>1</v>
      </c>
      <c r="E29" s="6">
        <v>2</v>
      </c>
      <c r="F29" s="6">
        <v>2</v>
      </c>
      <c r="G29" s="89">
        <v>4.0999999999999996</v>
      </c>
      <c r="H29" s="794">
        <v>4</v>
      </c>
      <c r="I29" s="10" t="s">
        <v>334</v>
      </c>
      <c r="J29" s="743" t="s">
        <v>480</v>
      </c>
      <c r="K29" s="10" t="s">
        <v>47</v>
      </c>
      <c r="L29" s="10" t="s">
        <v>147</v>
      </c>
      <c r="M29" s="792" t="s">
        <v>505</v>
      </c>
      <c r="N29" s="11">
        <v>12869</v>
      </c>
      <c r="O29" s="743" t="s">
        <v>527</v>
      </c>
      <c r="P29" s="22">
        <v>4120031.46</v>
      </c>
      <c r="Q29" s="23"/>
      <c r="R29" s="23"/>
      <c r="S29" s="23"/>
      <c r="T29" s="23">
        <f t="shared" si="3"/>
        <v>1236009.44</v>
      </c>
      <c r="U29" s="23">
        <f t="shared" si="4"/>
        <v>961340.67</v>
      </c>
      <c r="V29" s="23">
        <f t="shared" si="5"/>
        <v>961340.67</v>
      </c>
      <c r="W29" s="23">
        <f>U29+0.01</f>
        <v>961340.68</v>
      </c>
      <c r="X29" s="23"/>
      <c r="Y29" s="23"/>
      <c r="Z29" s="23"/>
      <c r="AA29" s="23"/>
      <c r="AB29" s="24"/>
    </row>
    <row r="30" spans="1:28" ht="57.75">
      <c r="A30" s="941">
        <v>2</v>
      </c>
      <c r="B30" s="6">
        <v>2</v>
      </c>
      <c r="C30" s="6">
        <v>1</v>
      </c>
      <c r="D30" s="6">
        <v>1</v>
      </c>
      <c r="E30" s="6">
        <v>2</v>
      </c>
      <c r="F30" s="6">
        <v>2</v>
      </c>
      <c r="G30" s="89">
        <v>4.0999999999999996</v>
      </c>
      <c r="H30" s="794">
        <v>5</v>
      </c>
      <c r="I30" s="10" t="s">
        <v>335</v>
      </c>
      <c r="J30" s="743" t="s">
        <v>481</v>
      </c>
      <c r="K30" s="10" t="s">
        <v>47</v>
      </c>
      <c r="L30" s="10" t="s">
        <v>147</v>
      </c>
      <c r="M30" s="792" t="s">
        <v>505</v>
      </c>
      <c r="N30" s="11">
        <v>19419</v>
      </c>
      <c r="O30" s="743" t="s">
        <v>524</v>
      </c>
      <c r="P30" s="22">
        <v>2120097.2999999998</v>
      </c>
      <c r="Q30" s="23"/>
      <c r="R30" s="23"/>
      <c r="S30" s="23"/>
      <c r="T30" s="23">
        <f t="shared" si="3"/>
        <v>636029.18999999994</v>
      </c>
      <c r="U30" s="23">
        <f t="shared" si="4"/>
        <v>494689.37</v>
      </c>
      <c r="V30" s="23">
        <f t="shared" si="5"/>
        <v>494689.37</v>
      </c>
      <c r="W30" s="23">
        <f>U30</f>
        <v>494689.37</v>
      </c>
      <c r="X30" s="23"/>
      <c r="Y30" s="23"/>
      <c r="Z30" s="23"/>
      <c r="AA30" s="23"/>
      <c r="AB30" s="24"/>
    </row>
    <row r="31" spans="1:28" ht="49.5">
      <c r="A31" s="941">
        <v>2</v>
      </c>
      <c r="B31" s="6">
        <v>2</v>
      </c>
      <c r="C31" s="6">
        <v>1</v>
      </c>
      <c r="D31" s="6">
        <v>1</v>
      </c>
      <c r="E31" s="6">
        <v>2</v>
      </c>
      <c r="F31" s="6">
        <v>2</v>
      </c>
      <c r="G31" s="89">
        <v>4.0999999999999996</v>
      </c>
      <c r="H31" s="794">
        <v>6</v>
      </c>
      <c r="I31" s="10" t="s">
        <v>336</v>
      </c>
      <c r="J31" s="743" t="s">
        <v>482</v>
      </c>
      <c r="K31" s="10" t="s">
        <v>47</v>
      </c>
      <c r="L31" s="10" t="s">
        <v>147</v>
      </c>
      <c r="M31" s="792" t="s">
        <v>505</v>
      </c>
      <c r="N31" s="11">
        <v>8459</v>
      </c>
      <c r="O31" s="743" t="s">
        <v>527</v>
      </c>
      <c r="P31" s="22">
        <v>3898542.66</v>
      </c>
      <c r="Q31" s="23"/>
      <c r="R31" s="23"/>
      <c r="S31" s="23"/>
      <c r="T31" s="23">
        <f t="shared" si="3"/>
        <v>1169562.8</v>
      </c>
      <c r="U31" s="23">
        <f t="shared" si="4"/>
        <v>909659.95</v>
      </c>
      <c r="V31" s="23">
        <f t="shared" si="5"/>
        <v>909659.95</v>
      </c>
      <c r="W31" s="23">
        <f>U31+0.01</f>
        <v>909659.96</v>
      </c>
      <c r="X31" s="23"/>
      <c r="Y31" s="23"/>
      <c r="Z31" s="23"/>
      <c r="AA31" s="23"/>
      <c r="AB31" s="24"/>
    </row>
    <row r="32" spans="1:28" ht="99">
      <c r="A32" s="941">
        <v>2</v>
      </c>
      <c r="B32" s="6">
        <v>2</v>
      </c>
      <c r="C32" s="6">
        <v>1</v>
      </c>
      <c r="D32" s="6">
        <v>1</v>
      </c>
      <c r="E32" s="6">
        <v>2</v>
      </c>
      <c r="F32" s="6">
        <v>2</v>
      </c>
      <c r="G32" s="89">
        <v>4.0999999999999996</v>
      </c>
      <c r="H32" s="794">
        <v>7</v>
      </c>
      <c r="I32" s="10" t="s">
        <v>337</v>
      </c>
      <c r="J32" s="743" t="s">
        <v>483</v>
      </c>
      <c r="K32" s="10" t="s">
        <v>47</v>
      </c>
      <c r="L32" s="10" t="s">
        <v>147</v>
      </c>
      <c r="M32" s="10" t="s">
        <v>510</v>
      </c>
      <c r="N32" s="11">
        <v>52379</v>
      </c>
      <c r="O32" s="743" t="s">
        <v>527</v>
      </c>
      <c r="P32" s="22">
        <v>7681240.0099999998</v>
      </c>
      <c r="Q32" s="23"/>
      <c r="R32" s="23"/>
      <c r="S32" s="23"/>
      <c r="T32" s="23">
        <f t="shared" si="3"/>
        <v>2304372</v>
      </c>
      <c r="U32" s="23">
        <f t="shared" si="4"/>
        <v>1792289.34</v>
      </c>
      <c r="V32" s="23">
        <f t="shared" si="5"/>
        <v>1792289.34</v>
      </c>
      <c r="W32" s="23">
        <f>U32-0.01</f>
        <v>1792289.33</v>
      </c>
      <c r="X32" s="23"/>
      <c r="Y32" s="23"/>
      <c r="Z32" s="23"/>
      <c r="AA32" s="23"/>
      <c r="AB32" s="24"/>
    </row>
    <row r="33" spans="1:28" ht="24.75">
      <c r="A33" s="941">
        <v>2</v>
      </c>
      <c r="B33" s="6">
        <v>2</v>
      </c>
      <c r="C33" s="6">
        <v>1</v>
      </c>
      <c r="D33" s="6">
        <v>1</v>
      </c>
      <c r="E33" s="6">
        <v>2</v>
      </c>
      <c r="F33" s="6">
        <v>2</v>
      </c>
      <c r="G33" s="89">
        <v>4.0999999999999996</v>
      </c>
      <c r="H33" s="794">
        <v>8</v>
      </c>
      <c r="I33" s="10" t="s">
        <v>338</v>
      </c>
      <c r="J33" s="743" t="s">
        <v>484</v>
      </c>
      <c r="K33" s="10" t="s">
        <v>47</v>
      </c>
      <c r="L33" s="10" t="s">
        <v>147</v>
      </c>
      <c r="M33" s="10" t="s">
        <v>511</v>
      </c>
      <c r="N33" s="11">
        <v>7066</v>
      </c>
      <c r="O33" s="743" t="s">
        <v>527</v>
      </c>
      <c r="P33" s="22">
        <v>6997317.4199999999</v>
      </c>
      <c r="Q33" s="23"/>
      <c r="R33" s="23"/>
      <c r="S33" s="23"/>
      <c r="T33" s="23">
        <f t="shared" si="3"/>
        <v>2099195.23</v>
      </c>
      <c r="U33" s="23">
        <f t="shared" si="4"/>
        <v>1632707.4</v>
      </c>
      <c r="V33" s="23">
        <f t="shared" si="5"/>
        <v>1632707.4</v>
      </c>
      <c r="W33" s="23">
        <f>U33-0.01</f>
        <v>1632707.39</v>
      </c>
      <c r="X33" s="23"/>
      <c r="Y33" s="23"/>
      <c r="Z33" s="23"/>
      <c r="AA33" s="23"/>
      <c r="AB33" s="24"/>
    </row>
    <row r="34" spans="1:28" ht="33">
      <c r="A34" s="941">
        <v>2</v>
      </c>
      <c r="B34" s="6">
        <v>2</v>
      </c>
      <c r="C34" s="6">
        <v>1</v>
      </c>
      <c r="D34" s="6">
        <v>1</v>
      </c>
      <c r="E34" s="6">
        <v>2</v>
      </c>
      <c r="F34" s="6">
        <v>2</v>
      </c>
      <c r="G34" s="89">
        <v>4.0999999999999996</v>
      </c>
      <c r="H34" s="794">
        <v>9</v>
      </c>
      <c r="I34" s="10" t="s">
        <v>534</v>
      </c>
      <c r="J34" s="743" t="s">
        <v>537</v>
      </c>
      <c r="K34" s="10" t="s">
        <v>47</v>
      </c>
      <c r="L34" s="10" t="s">
        <v>147</v>
      </c>
      <c r="M34" s="10" t="s">
        <v>511</v>
      </c>
      <c r="N34" s="11">
        <v>10174</v>
      </c>
      <c r="O34" s="743" t="s">
        <v>527</v>
      </c>
      <c r="P34" s="22">
        <v>3791845.37</v>
      </c>
      <c r="Q34" s="23"/>
      <c r="R34" s="23"/>
      <c r="S34" s="23"/>
      <c r="T34" s="23">
        <f t="shared" si="3"/>
        <v>1137553.6100000001</v>
      </c>
      <c r="U34" s="23">
        <f t="shared" si="4"/>
        <v>884763.92</v>
      </c>
      <c r="V34" s="23">
        <f t="shared" si="5"/>
        <v>884763.92</v>
      </c>
      <c r="W34" s="23">
        <f>U34</f>
        <v>884763.92</v>
      </c>
      <c r="X34" s="23"/>
      <c r="Y34" s="23"/>
      <c r="Z34" s="23"/>
      <c r="AA34" s="23"/>
      <c r="AB34" s="24"/>
    </row>
    <row r="35" spans="1:28">
      <c r="A35" s="935"/>
      <c r="B35" s="6"/>
      <c r="C35" s="6"/>
      <c r="D35" s="6"/>
      <c r="E35" s="6"/>
      <c r="F35" s="6"/>
      <c r="G35" s="89"/>
      <c r="H35" s="794"/>
      <c r="I35" s="728" t="s">
        <v>256</v>
      </c>
      <c r="J35" s="743"/>
      <c r="K35" s="10"/>
      <c r="L35" s="10"/>
      <c r="M35" s="795"/>
      <c r="N35" s="11"/>
      <c r="O35" s="743"/>
      <c r="P35" s="42">
        <f>SUM(P26:P34)</f>
        <v>36828814.939999998</v>
      </c>
      <c r="Q35" s="23"/>
      <c r="R35" s="23"/>
      <c r="S35" s="23"/>
      <c r="T35" s="23"/>
      <c r="U35" s="23"/>
      <c r="V35" s="23"/>
      <c r="W35" s="23"/>
      <c r="X35" s="23"/>
      <c r="Y35" s="23"/>
      <c r="Z35" s="23"/>
      <c r="AA35" s="23"/>
      <c r="AB35" s="24"/>
    </row>
    <row r="36" spans="1:28">
      <c r="A36" s="941"/>
      <c r="B36" s="6"/>
      <c r="C36" s="6"/>
      <c r="D36" s="6"/>
      <c r="E36" s="6"/>
      <c r="F36" s="6"/>
      <c r="G36" s="89"/>
      <c r="H36" s="794"/>
      <c r="I36" s="805" t="s">
        <v>512</v>
      </c>
      <c r="J36" s="743"/>
      <c r="K36" s="10"/>
      <c r="L36" s="10"/>
      <c r="M36" s="792"/>
      <c r="N36" s="11"/>
      <c r="O36" s="743"/>
      <c r="P36" s="22"/>
      <c r="Q36" s="23"/>
      <c r="R36" s="23"/>
      <c r="S36" s="23"/>
      <c r="T36" s="23"/>
      <c r="U36" s="23"/>
      <c r="V36" s="23"/>
      <c r="W36" s="23"/>
      <c r="X36" s="23"/>
      <c r="Y36" s="23"/>
      <c r="Z36" s="23"/>
      <c r="AA36" s="23"/>
      <c r="AB36" s="24"/>
    </row>
    <row r="37" spans="1:28" ht="16.5">
      <c r="A37" s="941">
        <v>2</v>
      </c>
      <c r="B37" s="6">
        <v>2</v>
      </c>
      <c r="C37" s="6">
        <v>1</v>
      </c>
      <c r="D37" s="6">
        <v>1</v>
      </c>
      <c r="E37" s="6">
        <v>5</v>
      </c>
      <c r="F37" s="6">
        <v>2</v>
      </c>
      <c r="G37" s="89">
        <v>4.0999999999999996</v>
      </c>
      <c r="H37" s="794">
        <v>1</v>
      </c>
      <c r="I37" s="10" t="s">
        <v>513</v>
      </c>
      <c r="J37" s="743" t="s">
        <v>514</v>
      </c>
      <c r="K37" s="10" t="s">
        <v>47</v>
      </c>
      <c r="L37" s="10" t="s">
        <v>331</v>
      </c>
      <c r="M37" s="792"/>
      <c r="N37" s="11"/>
      <c r="O37" s="743" t="s">
        <v>524</v>
      </c>
      <c r="P37" s="22">
        <v>2514670.52</v>
      </c>
      <c r="Q37" s="23"/>
      <c r="R37" s="23"/>
      <c r="S37" s="23"/>
      <c r="T37" s="23"/>
      <c r="U37" s="23">
        <f>P37</f>
        <v>2514670.52</v>
      </c>
      <c r="V37" s="23"/>
      <c r="W37" s="23"/>
      <c r="X37" s="23"/>
      <c r="Y37" s="23"/>
      <c r="Z37" s="23"/>
      <c r="AA37" s="23"/>
      <c r="AB37" s="24"/>
    </row>
    <row r="38" spans="1:28">
      <c r="A38" s="935"/>
      <c r="B38" s="6"/>
      <c r="C38" s="6"/>
      <c r="D38" s="6"/>
      <c r="E38" s="6"/>
      <c r="F38" s="6"/>
      <c r="G38" s="89"/>
      <c r="H38" s="794"/>
      <c r="I38" s="728" t="s">
        <v>256</v>
      </c>
      <c r="J38" s="743"/>
      <c r="K38" s="10"/>
      <c r="L38" s="10"/>
      <c r="M38" s="792"/>
      <c r="N38" s="11"/>
      <c r="O38" s="743"/>
      <c r="P38" s="42">
        <f>SUM(P37:P37)</f>
        <v>2514670.52</v>
      </c>
      <c r="Q38" s="23"/>
      <c r="R38" s="23"/>
      <c r="S38" s="23"/>
      <c r="T38" s="23"/>
      <c r="U38" s="23"/>
      <c r="V38" s="23"/>
      <c r="W38" s="23"/>
      <c r="X38" s="23"/>
      <c r="Y38" s="23"/>
      <c r="Z38" s="23"/>
      <c r="AA38" s="23"/>
      <c r="AB38" s="24"/>
    </row>
    <row r="39" spans="1:28" ht="16.5" customHeight="1">
      <c r="A39" s="935"/>
      <c r="B39" s="804"/>
      <c r="C39" s="804"/>
      <c r="D39" s="804"/>
      <c r="E39" s="804"/>
      <c r="F39" s="804"/>
      <c r="G39" s="804"/>
      <c r="H39" s="803"/>
      <c r="I39" s="805" t="s">
        <v>361</v>
      </c>
      <c r="J39" s="938"/>
      <c r="K39" s="804"/>
      <c r="L39" s="804"/>
      <c r="M39" s="806"/>
      <c r="N39" s="11"/>
      <c r="O39" s="89"/>
      <c r="P39" s="938"/>
      <c r="Q39" s="23"/>
      <c r="R39" s="23"/>
      <c r="S39" s="23"/>
      <c r="T39" s="23"/>
      <c r="U39" s="23"/>
      <c r="V39" s="23"/>
      <c r="W39" s="23"/>
      <c r="X39" s="23"/>
      <c r="Y39" s="23"/>
      <c r="Z39" s="23"/>
      <c r="AA39" s="23"/>
      <c r="AB39" s="24"/>
    </row>
    <row r="40" spans="1:28" ht="16.5">
      <c r="A40" s="941">
        <v>2</v>
      </c>
      <c r="B40" s="6">
        <v>3</v>
      </c>
      <c r="C40" s="6">
        <v>2</v>
      </c>
      <c r="D40" s="6">
        <v>1</v>
      </c>
      <c r="E40" s="6">
        <v>1</v>
      </c>
      <c r="F40" s="6">
        <v>11</v>
      </c>
      <c r="G40" s="89">
        <v>4.0999999999999996</v>
      </c>
      <c r="H40" s="794">
        <v>1</v>
      </c>
      <c r="I40" s="10" t="s">
        <v>523</v>
      </c>
      <c r="J40" s="743" t="s">
        <v>517</v>
      </c>
      <c r="K40" s="10" t="s">
        <v>47</v>
      </c>
      <c r="L40" s="10" t="s">
        <v>516</v>
      </c>
      <c r="M40" s="792"/>
      <c r="N40" s="11"/>
      <c r="O40" s="743" t="s">
        <v>524</v>
      </c>
      <c r="P40" s="22">
        <v>1008835.04</v>
      </c>
      <c r="Q40" s="23"/>
      <c r="R40" s="23"/>
      <c r="S40" s="23"/>
      <c r="T40" s="23"/>
      <c r="U40" s="23"/>
      <c r="V40" s="23">
        <f>ROUND(P40*0.3,2)</f>
        <v>302650.51</v>
      </c>
      <c r="W40" s="23">
        <v>353092.27</v>
      </c>
      <c r="X40" s="23">
        <f>W40-0.01</f>
        <v>353092.26</v>
      </c>
      <c r="Y40" s="23"/>
      <c r="Z40" s="23"/>
      <c r="AA40" s="23"/>
      <c r="AB40" s="24"/>
    </row>
    <row r="41" spans="1:28" ht="16.5">
      <c r="A41" s="941">
        <v>2</v>
      </c>
      <c r="B41" s="6">
        <v>3</v>
      </c>
      <c r="C41" s="6">
        <v>2</v>
      </c>
      <c r="D41" s="6">
        <v>1</v>
      </c>
      <c r="E41" s="6">
        <v>1</v>
      </c>
      <c r="F41" s="6">
        <v>11</v>
      </c>
      <c r="G41" s="89">
        <v>4.0999999999999996</v>
      </c>
      <c r="H41" s="794">
        <v>2</v>
      </c>
      <c r="I41" s="10" t="s">
        <v>515</v>
      </c>
      <c r="J41" s="743" t="s">
        <v>542</v>
      </c>
      <c r="K41" s="10" t="s">
        <v>47</v>
      </c>
      <c r="L41" s="10" t="s">
        <v>516</v>
      </c>
      <c r="M41" s="792"/>
      <c r="N41" s="11"/>
      <c r="O41" s="743" t="s">
        <v>524</v>
      </c>
      <c r="P41" s="22">
        <v>1858792.6100000003</v>
      </c>
      <c r="Q41" s="23"/>
      <c r="R41" s="23"/>
      <c r="S41" s="23"/>
      <c r="T41" s="23"/>
      <c r="U41" s="23"/>
      <c r="V41" s="23">
        <f>ROUND(P41*0.3,2)</f>
        <v>557637.78</v>
      </c>
      <c r="W41" s="23">
        <v>650577.42000000004</v>
      </c>
      <c r="X41" s="23">
        <v>650577.41</v>
      </c>
      <c r="Y41" s="23"/>
      <c r="Z41" s="23"/>
      <c r="AA41" s="23"/>
      <c r="AB41" s="24"/>
    </row>
    <row r="42" spans="1:28">
      <c r="A42" s="935"/>
      <c r="B42" s="6"/>
      <c r="C42" s="6"/>
      <c r="D42" s="6"/>
      <c r="E42" s="6"/>
      <c r="F42" s="6"/>
      <c r="G42" s="89"/>
      <c r="H42" s="794"/>
      <c r="I42" s="728" t="s">
        <v>256</v>
      </c>
      <c r="J42" s="45"/>
      <c r="K42" s="10"/>
      <c r="L42" s="10"/>
      <c r="M42" s="10"/>
      <c r="N42" s="11"/>
      <c r="O42" s="45"/>
      <c r="P42" s="42">
        <f>SUM(P40:P41)</f>
        <v>2867627.6500000004</v>
      </c>
      <c r="Q42" s="23"/>
      <c r="R42" s="23"/>
      <c r="S42" s="23"/>
      <c r="T42" s="23"/>
      <c r="U42" s="23"/>
      <c r="V42" s="23"/>
      <c r="W42" s="23"/>
      <c r="X42" s="23"/>
      <c r="Y42" s="23"/>
      <c r="Z42" s="23"/>
      <c r="AA42" s="23"/>
      <c r="AB42" s="24"/>
    </row>
    <row r="43" spans="1:28">
      <c r="A43" s="935"/>
      <c r="B43" s="6"/>
      <c r="C43" s="6"/>
      <c r="D43" s="6"/>
      <c r="E43" s="6"/>
      <c r="F43" s="6"/>
      <c r="G43" s="89"/>
      <c r="H43" s="794"/>
      <c r="I43" s="728"/>
      <c r="J43" s="45"/>
      <c r="K43" s="10"/>
      <c r="L43" s="10"/>
      <c r="M43" s="796"/>
      <c r="N43" s="11"/>
      <c r="O43" s="45"/>
      <c r="P43" s="42"/>
      <c r="Q43" s="23"/>
      <c r="R43" s="23"/>
      <c r="S43" s="23"/>
      <c r="T43" s="23"/>
      <c r="U43" s="23"/>
      <c r="V43" s="23"/>
      <c r="W43" s="23"/>
      <c r="X43" s="23"/>
      <c r="Y43" s="23"/>
      <c r="Z43" s="23"/>
      <c r="AA43" s="23"/>
      <c r="AB43" s="24"/>
    </row>
    <row r="44" spans="1:28">
      <c r="A44" s="935"/>
      <c r="B44" s="6"/>
      <c r="C44" s="6"/>
      <c r="D44" s="6"/>
      <c r="E44" s="6"/>
      <c r="F44" s="6"/>
      <c r="G44" s="89"/>
      <c r="H44" s="794"/>
      <c r="I44" s="805" t="s">
        <v>340</v>
      </c>
      <c r="J44" s="743"/>
      <c r="K44" s="10"/>
      <c r="L44" s="10"/>
      <c r="M44" s="795"/>
      <c r="N44" s="11"/>
      <c r="O44" s="743"/>
      <c r="P44" s="22"/>
      <c r="Q44" s="23"/>
      <c r="R44" s="23"/>
      <c r="S44" s="23"/>
      <c r="T44" s="23"/>
      <c r="U44" s="23"/>
      <c r="V44" s="23"/>
      <c r="W44" s="23"/>
      <c r="X44" s="23"/>
      <c r="Y44" s="23"/>
      <c r="Z44" s="23"/>
      <c r="AA44" s="23"/>
      <c r="AB44" s="24"/>
    </row>
    <row r="45" spans="1:28">
      <c r="A45" s="935"/>
      <c r="B45" s="6"/>
      <c r="C45" s="6"/>
      <c r="D45" s="6"/>
      <c r="E45" s="6"/>
      <c r="F45" s="6"/>
      <c r="G45" s="89"/>
      <c r="H45" s="794"/>
      <c r="I45" s="742"/>
      <c r="J45" s="743"/>
      <c r="K45" s="10"/>
      <c r="L45" s="10"/>
      <c r="M45" s="795"/>
      <c r="N45" s="11"/>
      <c r="O45" s="743"/>
      <c r="P45" s="42"/>
      <c r="Q45" s="23"/>
      <c r="R45" s="23"/>
      <c r="S45" s="23"/>
      <c r="T45" s="23"/>
      <c r="U45" s="23"/>
      <c r="V45" s="23"/>
      <c r="W45" s="23"/>
      <c r="X45" s="23"/>
      <c r="Y45" s="23"/>
      <c r="Z45" s="23"/>
      <c r="AA45" s="23"/>
      <c r="AB45" s="24"/>
    </row>
    <row r="46" spans="1:28">
      <c r="A46" s="935"/>
      <c r="B46" s="6"/>
      <c r="C46" s="6"/>
      <c r="D46" s="6"/>
      <c r="E46" s="6"/>
      <c r="F46" s="6"/>
      <c r="G46" s="89"/>
      <c r="H46" s="794"/>
      <c r="I46" s="805" t="s">
        <v>343</v>
      </c>
      <c r="J46" s="743"/>
      <c r="K46" s="10"/>
      <c r="L46" s="10"/>
      <c r="M46" s="792"/>
      <c r="N46" s="11"/>
      <c r="O46" s="743"/>
      <c r="P46" s="22"/>
      <c r="Q46" s="23"/>
      <c r="R46" s="23"/>
      <c r="S46" s="23"/>
      <c r="T46" s="23"/>
      <c r="U46" s="23"/>
      <c r="V46" s="23"/>
      <c r="W46" s="23"/>
      <c r="X46" s="23"/>
      <c r="Y46" s="23"/>
      <c r="Z46" s="23"/>
      <c r="AA46" s="23"/>
      <c r="AB46" s="24"/>
    </row>
    <row r="47" spans="1:28" ht="16.5">
      <c r="A47" s="941">
        <v>2</v>
      </c>
      <c r="B47" s="6">
        <v>2</v>
      </c>
      <c r="C47" s="6">
        <v>1</v>
      </c>
      <c r="D47" s="6">
        <v>1</v>
      </c>
      <c r="E47" s="6">
        <v>3</v>
      </c>
      <c r="F47" s="6">
        <v>2</v>
      </c>
      <c r="G47" s="89">
        <v>4.0999999999999996</v>
      </c>
      <c r="H47" s="794">
        <v>1</v>
      </c>
      <c r="I47" s="10" t="s">
        <v>344</v>
      </c>
      <c r="J47" s="743" t="s">
        <v>106</v>
      </c>
      <c r="K47" s="10" t="s">
        <v>47</v>
      </c>
      <c r="L47" s="10" t="s">
        <v>57</v>
      </c>
      <c r="M47" s="792" t="s">
        <v>503</v>
      </c>
      <c r="N47" s="11">
        <v>4131</v>
      </c>
      <c r="O47" s="743" t="s">
        <v>524</v>
      </c>
      <c r="P47" s="22">
        <v>1434229.39</v>
      </c>
      <c r="Q47" s="23">
        <f>ROUND(P47/3,2)</f>
        <v>478076.46</v>
      </c>
      <c r="R47" s="23">
        <f t="shared" ref="R47" si="6">Q47</f>
        <v>478076.46</v>
      </c>
      <c r="S47" s="23">
        <f>R47+0.01</f>
        <v>478076.47000000003</v>
      </c>
      <c r="T47" s="23"/>
      <c r="U47" s="23"/>
      <c r="V47" s="23"/>
      <c r="W47" s="23"/>
      <c r="X47" s="23"/>
      <c r="Y47" s="23"/>
      <c r="Z47" s="23"/>
      <c r="AA47" s="23"/>
      <c r="AB47" s="24"/>
    </row>
    <row r="48" spans="1:28">
      <c r="A48" s="935"/>
      <c r="B48" s="6"/>
      <c r="C48" s="6"/>
      <c r="D48" s="6"/>
      <c r="E48" s="6"/>
      <c r="F48" s="6"/>
      <c r="G48" s="89"/>
      <c r="H48" s="794"/>
      <c r="I48" s="742" t="s">
        <v>345</v>
      </c>
      <c r="J48" s="743"/>
      <c r="K48" s="10"/>
      <c r="L48" s="10"/>
      <c r="M48" s="792"/>
      <c r="N48" s="11"/>
      <c r="O48" s="743"/>
      <c r="P48" s="42">
        <f>SUM(P47:P47)</f>
        <v>1434229.39</v>
      </c>
      <c r="Q48" s="23"/>
      <c r="R48" s="23"/>
      <c r="S48" s="23"/>
      <c r="T48" s="23"/>
      <c r="U48" s="23"/>
      <c r="V48" s="23"/>
      <c r="W48" s="23"/>
      <c r="X48" s="23"/>
      <c r="Y48" s="23"/>
      <c r="Z48" s="23"/>
      <c r="AA48" s="23"/>
      <c r="AB48" s="24"/>
    </row>
    <row r="49" spans="1:28">
      <c r="A49" s="935"/>
      <c r="B49" s="6"/>
      <c r="C49" s="6"/>
      <c r="D49" s="6"/>
      <c r="E49" s="6"/>
      <c r="F49" s="6"/>
      <c r="G49" s="89"/>
      <c r="H49" s="794"/>
      <c r="I49" s="89"/>
      <c r="J49" s="743"/>
      <c r="K49" s="10"/>
      <c r="L49" s="10"/>
      <c r="M49" s="792"/>
      <c r="N49" s="11"/>
      <c r="O49" s="743"/>
      <c r="P49" s="22"/>
      <c r="Q49" s="23"/>
      <c r="R49" s="23"/>
      <c r="S49" s="23"/>
      <c r="T49" s="23"/>
      <c r="U49" s="23"/>
      <c r="V49" s="23"/>
      <c r="W49" s="23"/>
      <c r="X49" s="23"/>
      <c r="Y49" s="23"/>
      <c r="Z49" s="23"/>
      <c r="AA49" s="23"/>
      <c r="AB49" s="24"/>
    </row>
    <row r="50" spans="1:28">
      <c r="A50" s="935"/>
      <c r="B50" s="6"/>
      <c r="C50" s="6"/>
      <c r="D50" s="6"/>
      <c r="E50" s="6"/>
      <c r="F50" s="6"/>
      <c r="G50" s="89"/>
      <c r="H50" s="794"/>
      <c r="I50" s="805" t="s">
        <v>360</v>
      </c>
      <c r="J50" s="743"/>
      <c r="K50" s="10"/>
      <c r="L50" s="10"/>
      <c r="M50" s="792"/>
      <c r="N50" s="11"/>
      <c r="O50" s="743"/>
      <c r="P50" s="22"/>
      <c r="Q50" s="23"/>
      <c r="R50" s="23"/>
      <c r="S50" s="23"/>
      <c r="T50" s="23"/>
      <c r="U50" s="23"/>
      <c r="V50" s="23"/>
      <c r="W50" s="23"/>
      <c r="X50" s="23"/>
      <c r="Y50" s="23"/>
      <c r="Z50" s="23"/>
      <c r="AA50" s="23"/>
      <c r="AB50" s="24"/>
    </row>
    <row r="51" spans="1:28" ht="16.5">
      <c r="A51" s="941">
        <v>2</v>
      </c>
      <c r="B51" s="6">
        <v>5</v>
      </c>
      <c r="C51" s="6">
        <v>1</v>
      </c>
      <c r="D51" s="6">
        <v>1</v>
      </c>
      <c r="E51" s="6">
        <v>1</v>
      </c>
      <c r="F51" s="6">
        <v>6</v>
      </c>
      <c r="G51" s="89">
        <v>4.0999999999999996</v>
      </c>
      <c r="H51" s="794">
        <v>1</v>
      </c>
      <c r="I51" s="10" t="s">
        <v>346</v>
      </c>
      <c r="J51" s="743" t="s">
        <v>60</v>
      </c>
      <c r="K51" s="10" t="s">
        <v>47</v>
      </c>
      <c r="L51" s="10" t="s">
        <v>358</v>
      </c>
      <c r="M51" s="792" t="s">
        <v>506</v>
      </c>
      <c r="N51" s="11">
        <v>9403</v>
      </c>
      <c r="O51" s="743" t="s">
        <v>525</v>
      </c>
      <c r="P51" s="23">
        <v>160294.87</v>
      </c>
      <c r="Q51" s="23">
        <f t="shared" ref="Q51:Q61" si="7">ROUND(P51/3,2)</f>
        <v>53431.62</v>
      </c>
      <c r="R51" s="23">
        <f t="shared" ref="R51:R58" si="8">Q51</f>
        <v>53431.62</v>
      </c>
      <c r="S51" s="23">
        <f>R51+0.01</f>
        <v>53431.630000000005</v>
      </c>
      <c r="T51" s="23"/>
      <c r="U51" s="23"/>
      <c r="V51" s="23"/>
      <c r="W51" s="23"/>
      <c r="X51" s="23"/>
      <c r="Y51" s="23"/>
      <c r="Z51" s="23"/>
      <c r="AA51" s="23"/>
      <c r="AB51" s="24"/>
    </row>
    <row r="52" spans="1:28" ht="16.5">
      <c r="A52" s="941">
        <v>2</v>
      </c>
      <c r="B52" s="6">
        <v>5</v>
      </c>
      <c r="C52" s="6">
        <v>1</v>
      </c>
      <c r="D52" s="6">
        <v>1</v>
      </c>
      <c r="E52" s="6">
        <v>1</v>
      </c>
      <c r="F52" s="6">
        <v>6</v>
      </c>
      <c r="G52" s="89">
        <v>4.0999999999999996</v>
      </c>
      <c r="H52" s="794">
        <v>2</v>
      </c>
      <c r="I52" s="10" t="s">
        <v>347</v>
      </c>
      <c r="J52" s="743" t="s">
        <v>63</v>
      </c>
      <c r="K52" s="10" t="s">
        <v>47</v>
      </c>
      <c r="L52" s="10" t="s">
        <v>58</v>
      </c>
      <c r="M52" s="792" t="s">
        <v>506</v>
      </c>
      <c r="N52" s="11" t="s">
        <v>504</v>
      </c>
      <c r="O52" s="743" t="s">
        <v>525</v>
      </c>
      <c r="P52" s="23">
        <v>165853.67000000001</v>
      </c>
      <c r="Q52" s="23">
        <f t="shared" si="7"/>
        <v>55284.56</v>
      </c>
      <c r="R52" s="23">
        <f t="shared" si="8"/>
        <v>55284.56</v>
      </c>
      <c r="S52" s="23">
        <f>R52-0.01</f>
        <v>55284.549999999996</v>
      </c>
      <c r="T52" s="23"/>
      <c r="U52" s="23"/>
      <c r="V52" s="23"/>
      <c r="W52" s="23"/>
      <c r="X52" s="23"/>
      <c r="Y52" s="23"/>
      <c r="Z52" s="23"/>
      <c r="AA52" s="23"/>
      <c r="AB52" s="24"/>
    </row>
    <row r="53" spans="1:28" ht="16.5">
      <c r="A53" s="941">
        <v>2</v>
      </c>
      <c r="B53" s="6">
        <v>5</v>
      </c>
      <c r="C53" s="6">
        <v>1</v>
      </c>
      <c r="D53" s="6">
        <v>1</v>
      </c>
      <c r="E53" s="6">
        <v>1</v>
      </c>
      <c r="F53" s="6">
        <v>6</v>
      </c>
      <c r="G53" s="89">
        <v>4.0999999999999996</v>
      </c>
      <c r="H53" s="794">
        <v>3</v>
      </c>
      <c r="I53" s="10" t="s">
        <v>348</v>
      </c>
      <c r="J53" s="743" t="s">
        <v>61</v>
      </c>
      <c r="K53" s="10" t="s">
        <v>47</v>
      </c>
      <c r="L53" s="10" t="s">
        <v>58</v>
      </c>
      <c r="M53" s="792" t="s">
        <v>506</v>
      </c>
      <c r="N53" s="11" t="s">
        <v>504</v>
      </c>
      <c r="O53" s="743" t="s">
        <v>525</v>
      </c>
      <c r="P53" s="23">
        <v>418028.58999999997</v>
      </c>
      <c r="Q53" s="23">
        <f t="shared" si="7"/>
        <v>139342.85999999999</v>
      </c>
      <c r="R53" s="23">
        <f t="shared" si="8"/>
        <v>139342.85999999999</v>
      </c>
      <c r="S53" s="23">
        <f>R53+0.01</f>
        <v>139342.87</v>
      </c>
      <c r="T53" s="23"/>
      <c r="U53" s="23"/>
      <c r="V53" s="23"/>
      <c r="W53" s="23"/>
      <c r="X53" s="23"/>
      <c r="Y53" s="23"/>
      <c r="Z53" s="23"/>
      <c r="AA53" s="23"/>
      <c r="AB53" s="24"/>
    </row>
    <row r="54" spans="1:28" ht="16.5">
      <c r="A54" s="941">
        <v>2</v>
      </c>
      <c r="B54" s="6">
        <v>5</v>
      </c>
      <c r="C54" s="6">
        <v>1</v>
      </c>
      <c r="D54" s="6">
        <v>1</v>
      </c>
      <c r="E54" s="6">
        <v>1</v>
      </c>
      <c r="F54" s="6">
        <v>6</v>
      </c>
      <c r="G54" s="89">
        <v>4.0999999999999996</v>
      </c>
      <c r="H54" s="794">
        <v>4</v>
      </c>
      <c r="I54" s="10" t="s">
        <v>349</v>
      </c>
      <c r="J54" s="743" t="s">
        <v>64</v>
      </c>
      <c r="K54" s="10" t="s">
        <v>47</v>
      </c>
      <c r="L54" s="10" t="s">
        <v>58</v>
      </c>
      <c r="M54" s="792" t="s">
        <v>506</v>
      </c>
      <c r="N54" s="11" t="s">
        <v>504</v>
      </c>
      <c r="O54" s="743" t="s">
        <v>525</v>
      </c>
      <c r="P54" s="23">
        <v>277695.24</v>
      </c>
      <c r="Q54" s="23">
        <f t="shared" si="7"/>
        <v>92565.08</v>
      </c>
      <c r="R54" s="23">
        <f t="shared" si="8"/>
        <v>92565.08</v>
      </c>
      <c r="S54" s="23">
        <f>R54</f>
        <v>92565.08</v>
      </c>
      <c r="T54" s="23"/>
      <c r="U54" s="23"/>
      <c r="V54" s="23"/>
      <c r="W54" s="23"/>
      <c r="X54" s="23"/>
      <c r="Y54" s="23"/>
      <c r="Z54" s="23"/>
      <c r="AA54" s="23"/>
      <c r="AB54" s="24"/>
    </row>
    <row r="55" spans="1:28" ht="16.5">
      <c r="A55" s="941">
        <v>2</v>
      </c>
      <c r="B55" s="6">
        <v>5</v>
      </c>
      <c r="C55" s="6">
        <v>1</v>
      </c>
      <c r="D55" s="6">
        <v>1</v>
      </c>
      <c r="E55" s="6">
        <v>1</v>
      </c>
      <c r="F55" s="6">
        <v>6</v>
      </c>
      <c r="G55" s="89">
        <v>4.0999999999999996</v>
      </c>
      <c r="H55" s="794">
        <v>5</v>
      </c>
      <c r="I55" s="10" t="s">
        <v>350</v>
      </c>
      <c r="J55" s="743" t="s">
        <v>65</v>
      </c>
      <c r="K55" s="10" t="s">
        <v>47</v>
      </c>
      <c r="L55" s="10" t="s">
        <v>62</v>
      </c>
      <c r="M55" s="792" t="s">
        <v>506</v>
      </c>
      <c r="N55" s="11">
        <v>31782</v>
      </c>
      <c r="O55" s="743" t="s">
        <v>525</v>
      </c>
      <c r="P55" s="23">
        <v>485498.1</v>
      </c>
      <c r="Q55" s="23">
        <f t="shared" si="7"/>
        <v>161832.70000000001</v>
      </c>
      <c r="R55" s="23">
        <f t="shared" si="8"/>
        <v>161832.70000000001</v>
      </c>
      <c r="S55" s="23">
        <f t="shared" ref="S55:S57" si="9">R55</f>
        <v>161832.70000000001</v>
      </c>
      <c r="T55" s="23"/>
      <c r="U55" s="23"/>
      <c r="V55" s="23"/>
      <c r="W55" s="23"/>
      <c r="X55" s="23"/>
      <c r="Y55" s="23"/>
      <c r="Z55" s="23"/>
      <c r="AA55" s="23"/>
      <c r="AB55" s="24"/>
    </row>
    <row r="56" spans="1:28" ht="16.5">
      <c r="A56" s="941">
        <v>2</v>
      </c>
      <c r="B56" s="6">
        <v>5</v>
      </c>
      <c r="C56" s="6">
        <v>1</v>
      </c>
      <c r="D56" s="6">
        <v>1</v>
      </c>
      <c r="E56" s="6">
        <v>1</v>
      </c>
      <c r="F56" s="6">
        <v>6</v>
      </c>
      <c r="G56" s="89">
        <v>4.0999999999999996</v>
      </c>
      <c r="H56" s="794">
        <v>6</v>
      </c>
      <c r="I56" s="10" t="s">
        <v>351</v>
      </c>
      <c r="J56" s="743" t="s">
        <v>67</v>
      </c>
      <c r="K56" s="10" t="s">
        <v>47</v>
      </c>
      <c r="L56" s="10" t="s">
        <v>62</v>
      </c>
      <c r="M56" s="792" t="s">
        <v>506</v>
      </c>
      <c r="N56" s="11">
        <v>31782</v>
      </c>
      <c r="O56" s="743" t="s">
        <v>525</v>
      </c>
      <c r="P56" s="23">
        <v>486153.93</v>
      </c>
      <c r="Q56" s="23">
        <f t="shared" si="7"/>
        <v>162051.31</v>
      </c>
      <c r="R56" s="23">
        <f t="shared" si="8"/>
        <v>162051.31</v>
      </c>
      <c r="S56" s="23">
        <f>R56</f>
        <v>162051.31</v>
      </c>
      <c r="T56" s="23"/>
      <c r="U56" s="23"/>
      <c r="V56" s="23"/>
      <c r="W56" s="23"/>
      <c r="X56" s="23"/>
      <c r="Y56" s="23"/>
      <c r="Z56" s="23"/>
      <c r="AA56" s="23"/>
      <c r="AB56" s="24"/>
    </row>
    <row r="57" spans="1:28" ht="16.5">
      <c r="A57" s="941">
        <v>2</v>
      </c>
      <c r="B57" s="6">
        <v>5</v>
      </c>
      <c r="C57" s="6">
        <v>1</v>
      </c>
      <c r="D57" s="6">
        <v>1</v>
      </c>
      <c r="E57" s="6">
        <v>1</v>
      </c>
      <c r="F57" s="6">
        <v>6</v>
      </c>
      <c r="G57" s="89">
        <v>4.0999999999999996</v>
      </c>
      <c r="H57" s="794">
        <v>7</v>
      </c>
      <c r="I57" s="10" t="s">
        <v>352</v>
      </c>
      <c r="J57" s="743" t="s">
        <v>69</v>
      </c>
      <c r="K57" s="10" t="s">
        <v>47</v>
      </c>
      <c r="L57" s="10" t="s">
        <v>75</v>
      </c>
      <c r="M57" s="792" t="s">
        <v>506</v>
      </c>
      <c r="N57" s="11">
        <v>3776</v>
      </c>
      <c r="O57" s="743" t="s">
        <v>524</v>
      </c>
      <c r="P57" s="23">
        <v>36282.93</v>
      </c>
      <c r="Q57" s="23">
        <f t="shared" si="7"/>
        <v>12094.31</v>
      </c>
      <c r="R57" s="23">
        <f t="shared" si="8"/>
        <v>12094.31</v>
      </c>
      <c r="S57" s="23">
        <f t="shared" si="9"/>
        <v>12094.31</v>
      </c>
      <c r="T57" s="23"/>
      <c r="U57" s="23"/>
      <c r="V57" s="23"/>
      <c r="W57" s="23"/>
      <c r="X57" s="23"/>
      <c r="Y57" s="23"/>
      <c r="Z57" s="23"/>
      <c r="AA57" s="23"/>
      <c r="AB57" s="24"/>
    </row>
    <row r="58" spans="1:28" ht="16.5">
      <c r="A58" s="941">
        <v>2</v>
      </c>
      <c r="B58" s="6">
        <v>5</v>
      </c>
      <c r="C58" s="6">
        <v>1</v>
      </c>
      <c r="D58" s="6">
        <v>1</v>
      </c>
      <c r="E58" s="6">
        <v>1</v>
      </c>
      <c r="F58" s="6">
        <v>6</v>
      </c>
      <c r="G58" s="89">
        <v>4.0999999999999996</v>
      </c>
      <c r="H58" s="794">
        <v>8</v>
      </c>
      <c r="I58" s="10" t="s">
        <v>353</v>
      </c>
      <c r="J58" s="743" t="s">
        <v>66</v>
      </c>
      <c r="K58" s="10" t="s">
        <v>47</v>
      </c>
      <c r="L58" s="10" t="s">
        <v>76</v>
      </c>
      <c r="M58" s="792" t="s">
        <v>506</v>
      </c>
      <c r="N58" s="11">
        <v>1674</v>
      </c>
      <c r="O58" s="743" t="s">
        <v>525</v>
      </c>
      <c r="P58" s="23">
        <v>168377.03</v>
      </c>
      <c r="Q58" s="23">
        <f t="shared" si="7"/>
        <v>56125.68</v>
      </c>
      <c r="R58" s="23">
        <f t="shared" si="8"/>
        <v>56125.68</v>
      </c>
      <c r="S58" s="23">
        <f>R58-0.01</f>
        <v>56125.67</v>
      </c>
      <c r="T58" s="23"/>
      <c r="U58" s="23"/>
      <c r="V58" s="23"/>
      <c r="W58" s="23"/>
      <c r="X58" s="23"/>
      <c r="Y58" s="23"/>
      <c r="Z58" s="23"/>
      <c r="AA58" s="23"/>
      <c r="AB58" s="24"/>
    </row>
    <row r="59" spans="1:28" ht="16.5">
      <c r="A59" s="941">
        <v>2</v>
      </c>
      <c r="B59" s="6">
        <v>2</v>
      </c>
      <c r="C59" s="6">
        <v>1</v>
      </c>
      <c r="D59" s="6">
        <v>1</v>
      </c>
      <c r="E59" s="6">
        <v>3</v>
      </c>
      <c r="F59" s="6">
        <v>2</v>
      </c>
      <c r="G59" s="89">
        <v>4.0999999999999996</v>
      </c>
      <c r="H59" s="794">
        <v>9</v>
      </c>
      <c r="I59" s="10" t="s">
        <v>354</v>
      </c>
      <c r="J59" s="743" t="s">
        <v>485</v>
      </c>
      <c r="K59" s="10" t="s">
        <v>47</v>
      </c>
      <c r="L59" s="10" t="s">
        <v>147</v>
      </c>
      <c r="M59" s="792" t="s">
        <v>503</v>
      </c>
      <c r="N59" s="11" t="s">
        <v>504</v>
      </c>
      <c r="O59" s="743" t="s">
        <v>525</v>
      </c>
      <c r="P59" s="23">
        <v>690548.62000000011</v>
      </c>
      <c r="Q59" s="23">
        <f t="shared" si="7"/>
        <v>230182.87</v>
      </c>
      <c r="R59" s="23">
        <f t="shared" ref="R59" si="10">Q59</f>
        <v>230182.87</v>
      </c>
      <c r="S59" s="23">
        <f>R59+0.01</f>
        <v>230182.88</v>
      </c>
      <c r="T59" s="23"/>
      <c r="U59" s="23"/>
      <c r="V59" s="23"/>
      <c r="W59" s="23"/>
      <c r="X59" s="23"/>
      <c r="Y59" s="23"/>
      <c r="Z59" s="23"/>
      <c r="AA59" s="23"/>
      <c r="AB59" s="24"/>
    </row>
    <row r="60" spans="1:28" ht="24.75">
      <c r="A60" s="941">
        <v>2</v>
      </c>
      <c r="B60" s="6">
        <v>2</v>
      </c>
      <c r="C60" s="6">
        <v>1</v>
      </c>
      <c r="D60" s="6">
        <v>1</v>
      </c>
      <c r="E60" s="6">
        <v>4</v>
      </c>
      <c r="F60" s="6">
        <v>2</v>
      </c>
      <c r="G60" s="89">
        <v>4.0999999999999996</v>
      </c>
      <c r="H60" s="794">
        <v>10</v>
      </c>
      <c r="I60" s="10" t="s">
        <v>355</v>
      </c>
      <c r="J60" s="743" t="s">
        <v>77</v>
      </c>
      <c r="K60" s="10" t="s">
        <v>47</v>
      </c>
      <c r="L60" s="10" t="s">
        <v>70</v>
      </c>
      <c r="M60" s="792" t="s">
        <v>505</v>
      </c>
      <c r="N60" s="11">
        <v>4635</v>
      </c>
      <c r="O60" s="743" t="s">
        <v>525</v>
      </c>
      <c r="P60" s="23">
        <v>2938788.47</v>
      </c>
      <c r="Q60" s="23">
        <f t="shared" si="7"/>
        <v>979596.16</v>
      </c>
      <c r="R60" s="23">
        <f>Q60-0.01</f>
        <v>979596.15</v>
      </c>
      <c r="S60" s="23">
        <f>R60+0.01</f>
        <v>979596.16</v>
      </c>
      <c r="T60" s="23"/>
      <c r="U60" s="23"/>
      <c r="V60" s="23"/>
      <c r="W60" s="23"/>
      <c r="X60" s="23"/>
      <c r="Y60" s="23"/>
      <c r="Z60" s="23"/>
      <c r="AA60" s="23"/>
      <c r="AB60" s="24"/>
    </row>
    <row r="61" spans="1:28" ht="24.75">
      <c r="A61" s="941">
        <v>2</v>
      </c>
      <c r="B61" s="6">
        <v>2</v>
      </c>
      <c r="C61" s="6">
        <v>1</v>
      </c>
      <c r="D61" s="6">
        <v>1</v>
      </c>
      <c r="E61" s="6">
        <v>5</v>
      </c>
      <c r="F61" s="6">
        <v>2</v>
      </c>
      <c r="G61" s="89">
        <v>4.0999999999999996</v>
      </c>
      <c r="H61" s="794">
        <v>11</v>
      </c>
      <c r="I61" s="10" t="s">
        <v>356</v>
      </c>
      <c r="J61" s="743" t="s">
        <v>107</v>
      </c>
      <c r="K61" s="10" t="s">
        <v>47</v>
      </c>
      <c r="L61" s="10" t="s">
        <v>71</v>
      </c>
      <c r="M61" s="792" t="s">
        <v>507</v>
      </c>
      <c r="N61" s="11">
        <v>664225</v>
      </c>
      <c r="O61" s="743" t="s">
        <v>524</v>
      </c>
      <c r="P61" s="23">
        <v>517358.34</v>
      </c>
      <c r="Q61" s="23">
        <f t="shared" si="7"/>
        <v>172452.78</v>
      </c>
      <c r="R61" s="23">
        <f t="shared" ref="R61" si="11">Q61</f>
        <v>172452.78</v>
      </c>
      <c r="S61" s="23">
        <f>R61</f>
        <v>172452.78</v>
      </c>
      <c r="T61" s="23"/>
      <c r="U61" s="23"/>
      <c r="V61" s="23"/>
      <c r="W61" s="23"/>
      <c r="X61" s="23"/>
      <c r="Y61" s="23"/>
      <c r="Z61" s="23"/>
      <c r="AA61" s="23"/>
      <c r="AB61" s="24"/>
    </row>
    <row r="62" spans="1:28">
      <c r="A62" s="935"/>
      <c r="B62" s="6"/>
      <c r="C62" s="6"/>
      <c r="D62" s="6"/>
      <c r="E62" s="6"/>
      <c r="F62" s="6"/>
      <c r="G62" s="89"/>
      <c r="H62" s="794"/>
      <c r="I62" s="742" t="s">
        <v>359</v>
      </c>
      <c r="J62" s="743"/>
      <c r="K62" s="10"/>
      <c r="L62" s="10"/>
      <c r="M62" s="792"/>
      <c r="N62" s="11"/>
      <c r="O62" s="743"/>
      <c r="P62" s="42">
        <f>SUM(P51:P61)</f>
        <v>6344879.79</v>
      </c>
      <c r="Q62" s="23"/>
      <c r="R62" s="23"/>
      <c r="S62" s="23"/>
      <c r="T62" s="23"/>
      <c r="U62" s="23"/>
      <c r="V62" s="23"/>
      <c r="W62" s="23"/>
      <c r="X62" s="23"/>
      <c r="Y62" s="23"/>
      <c r="Z62" s="23"/>
      <c r="AA62" s="23"/>
      <c r="AB62" s="24"/>
    </row>
    <row r="63" spans="1:28">
      <c r="A63" s="935"/>
      <c r="B63" s="6"/>
      <c r="C63" s="6"/>
      <c r="D63" s="6"/>
      <c r="E63" s="6"/>
      <c r="F63" s="6"/>
      <c r="G63" s="89"/>
      <c r="H63" s="794"/>
      <c r="I63" s="742" t="s">
        <v>363</v>
      </c>
      <c r="J63" s="743"/>
      <c r="K63" s="10"/>
      <c r="L63" s="10"/>
      <c r="M63" s="792"/>
      <c r="N63" s="11"/>
      <c r="O63" s="743"/>
      <c r="P63" s="42">
        <f>P42+P48+P62</f>
        <v>10646736.83</v>
      </c>
      <c r="Q63" s="23"/>
      <c r="R63" s="23"/>
      <c r="S63" s="23"/>
      <c r="T63" s="23"/>
      <c r="U63" s="23"/>
      <c r="V63" s="23"/>
      <c r="W63" s="23"/>
      <c r="X63" s="23"/>
      <c r="Y63" s="23"/>
      <c r="Z63" s="23"/>
      <c r="AA63" s="23"/>
      <c r="AB63" s="24"/>
    </row>
    <row r="64" spans="1:28">
      <c r="A64" s="935"/>
      <c r="B64" s="6"/>
      <c r="C64" s="6"/>
      <c r="D64" s="6"/>
      <c r="E64" s="6"/>
      <c r="F64" s="6"/>
      <c r="G64" s="89"/>
      <c r="H64" s="794"/>
      <c r="I64" s="805" t="s">
        <v>518</v>
      </c>
      <c r="J64" s="743"/>
      <c r="K64" s="10"/>
      <c r="L64" s="10"/>
      <c r="M64" s="792"/>
      <c r="N64" s="11"/>
      <c r="O64" s="743"/>
      <c r="P64" s="22"/>
      <c r="Q64" s="23"/>
      <c r="R64" s="23"/>
      <c r="S64" s="23"/>
      <c r="T64" s="23"/>
      <c r="U64" s="23"/>
      <c r="V64" s="23"/>
      <c r="W64" s="23"/>
      <c r="X64" s="23"/>
      <c r="Y64" s="23"/>
      <c r="Z64" s="23"/>
      <c r="AA64" s="23"/>
      <c r="AB64" s="24"/>
    </row>
    <row r="65" spans="1:28" ht="16.5">
      <c r="A65" s="935"/>
      <c r="B65" s="6"/>
      <c r="C65" s="6"/>
      <c r="D65" s="6"/>
      <c r="E65" s="6"/>
      <c r="F65" s="6"/>
      <c r="G65" s="89"/>
      <c r="H65" s="794"/>
      <c r="I65" s="805" t="s">
        <v>341</v>
      </c>
      <c r="J65" s="743"/>
      <c r="K65" s="10"/>
      <c r="L65" s="10"/>
      <c r="M65" s="792" t="s">
        <v>503</v>
      </c>
      <c r="N65" s="11"/>
      <c r="O65" s="743"/>
      <c r="P65" s="22"/>
      <c r="Q65" s="23"/>
      <c r="R65" s="23"/>
      <c r="S65" s="23"/>
      <c r="T65" s="23"/>
      <c r="U65" s="23"/>
      <c r="V65" s="23"/>
      <c r="W65" s="23"/>
      <c r="X65" s="23"/>
      <c r="Y65" s="23"/>
      <c r="Z65" s="23"/>
      <c r="AA65" s="23"/>
      <c r="AB65" s="24"/>
    </row>
    <row r="66" spans="1:28" ht="16.5">
      <c r="A66" s="941">
        <v>2</v>
      </c>
      <c r="B66" s="6">
        <v>2</v>
      </c>
      <c r="C66" s="6">
        <v>1</v>
      </c>
      <c r="D66" s="6">
        <v>1</v>
      </c>
      <c r="E66" s="6">
        <v>3</v>
      </c>
      <c r="F66" s="6">
        <v>2</v>
      </c>
      <c r="G66" s="89">
        <v>4.0999999999999996</v>
      </c>
      <c r="H66" s="794">
        <v>1</v>
      </c>
      <c r="I66" s="10" t="s">
        <v>59</v>
      </c>
      <c r="J66" s="743" t="s">
        <v>86</v>
      </c>
      <c r="K66" s="10" t="s">
        <v>86</v>
      </c>
      <c r="L66" s="10" t="s">
        <v>86</v>
      </c>
      <c r="M66" s="792" t="s">
        <v>503</v>
      </c>
      <c r="N66" s="11"/>
      <c r="O66" s="743" t="s">
        <v>524</v>
      </c>
      <c r="P66" s="22">
        <v>2000000</v>
      </c>
      <c r="Q66" s="23">
        <f>P66/3</f>
        <v>666666.66666666663</v>
      </c>
      <c r="R66" s="23">
        <f t="shared" ref="R66:S68" si="12">Q66</f>
        <v>666666.66666666663</v>
      </c>
      <c r="S66" s="23">
        <f t="shared" si="12"/>
        <v>666666.66666666663</v>
      </c>
      <c r="T66" s="23"/>
      <c r="U66" s="23"/>
      <c r="V66" s="23"/>
      <c r="W66" s="23"/>
      <c r="X66" s="23"/>
      <c r="Y66" s="23"/>
      <c r="Z66" s="23"/>
      <c r="AA66" s="23"/>
      <c r="AB66" s="24"/>
    </row>
    <row r="67" spans="1:28" ht="16.5">
      <c r="A67" s="941">
        <v>2</v>
      </c>
      <c r="B67" s="6">
        <v>2</v>
      </c>
      <c r="C67" s="6">
        <v>1</v>
      </c>
      <c r="D67" s="6">
        <v>1</v>
      </c>
      <c r="E67" s="6">
        <v>3</v>
      </c>
      <c r="F67" s="6">
        <v>2</v>
      </c>
      <c r="G67" s="89">
        <v>4.0999999999999996</v>
      </c>
      <c r="H67" s="794">
        <v>2</v>
      </c>
      <c r="I67" s="10" t="s">
        <v>364</v>
      </c>
      <c r="J67" s="743" t="s">
        <v>108</v>
      </c>
      <c r="K67" s="10" t="s">
        <v>47</v>
      </c>
      <c r="L67" s="10" t="s">
        <v>366</v>
      </c>
      <c r="M67" s="792" t="s">
        <v>503</v>
      </c>
      <c r="N67" s="11">
        <v>15405</v>
      </c>
      <c r="O67" s="743" t="s">
        <v>525</v>
      </c>
      <c r="P67" s="22">
        <v>12969.94</v>
      </c>
      <c r="Q67" s="23">
        <f>P67/3</f>
        <v>4323.3133333333335</v>
      </c>
      <c r="R67" s="23">
        <f t="shared" si="12"/>
        <v>4323.3133333333335</v>
      </c>
      <c r="S67" s="23">
        <f t="shared" si="12"/>
        <v>4323.3133333333335</v>
      </c>
      <c r="T67" s="23"/>
      <c r="U67" s="23"/>
      <c r="V67" s="23"/>
      <c r="W67" s="23"/>
      <c r="X67" s="23"/>
      <c r="Y67" s="23"/>
      <c r="Z67" s="23"/>
      <c r="AA67" s="23"/>
      <c r="AB67" s="24"/>
    </row>
    <row r="68" spans="1:28" ht="41.25">
      <c r="A68" s="941">
        <v>2</v>
      </c>
      <c r="B68" s="6">
        <v>2</v>
      </c>
      <c r="C68" s="6">
        <v>1</v>
      </c>
      <c r="D68" s="6">
        <v>1</v>
      </c>
      <c r="E68" s="6">
        <v>4</v>
      </c>
      <c r="F68" s="6">
        <v>1</v>
      </c>
      <c r="G68" s="89">
        <v>4.0999999999999996</v>
      </c>
      <c r="H68" s="794">
        <v>3</v>
      </c>
      <c r="I68" s="10" t="s">
        <v>365</v>
      </c>
      <c r="J68" s="743" t="s">
        <v>78</v>
      </c>
      <c r="K68" s="10" t="s">
        <v>47</v>
      </c>
      <c r="L68" s="10" t="s">
        <v>367</v>
      </c>
      <c r="M68" s="792" t="s">
        <v>505</v>
      </c>
      <c r="N68" s="11">
        <v>11330</v>
      </c>
      <c r="O68" s="743" t="s">
        <v>525</v>
      </c>
      <c r="P68" s="22">
        <v>10497.28</v>
      </c>
      <c r="Q68" s="23">
        <f>P68/3</f>
        <v>3499.0933333333337</v>
      </c>
      <c r="R68" s="23">
        <f t="shared" si="12"/>
        <v>3499.0933333333337</v>
      </c>
      <c r="S68" s="23">
        <f t="shared" si="12"/>
        <v>3499.0933333333337</v>
      </c>
      <c r="T68" s="23"/>
      <c r="U68" s="23"/>
      <c r="V68" s="23"/>
      <c r="W68" s="23"/>
      <c r="X68" s="23"/>
      <c r="Y68" s="23"/>
      <c r="Z68" s="23"/>
      <c r="AA68" s="23"/>
      <c r="AB68" s="24"/>
    </row>
    <row r="69" spans="1:28">
      <c r="A69" s="935"/>
      <c r="B69" s="6"/>
      <c r="C69" s="6"/>
      <c r="D69" s="6"/>
      <c r="E69" s="6"/>
      <c r="F69" s="6"/>
      <c r="G69" s="89"/>
      <c r="H69" s="794"/>
      <c r="I69" s="742" t="s">
        <v>342</v>
      </c>
      <c r="J69" s="743"/>
      <c r="K69" s="10"/>
      <c r="L69" s="10"/>
      <c r="M69" s="792"/>
      <c r="N69" s="11"/>
      <c r="O69" s="743"/>
      <c r="P69" s="42">
        <f>SUM(P66:P68)</f>
        <v>2023467.22</v>
      </c>
      <c r="Q69" s="23"/>
      <c r="R69" s="23"/>
      <c r="S69" s="23"/>
      <c r="T69" s="23"/>
      <c r="U69" s="23"/>
      <c r="V69" s="23"/>
      <c r="W69" s="23"/>
      <c r="X69" s="23"/>
      <c r="Y69" s="23"/>
      <c r="Z69" s="23"/>
      <c r="AA69" s="23"/>
      <c r="AB69" s="24"/>
    </row>
    <row r="70" spans="1:28">
      <c r="A70" s="935"/>
      <c r="B70" s="6"/>
      <c r="C70" s="6"/>
      <c r="D70" s="6"/>
      <c r="E70" s="6"/>
      <c r="F70" s="6"/>
      <c r="G70" s="89"/>
      <c r="H70" s="794"/>
      <c r="I70" s="805" t="s">
        <v>343</v>
      </c>
      <c r="J70" s="743"/>
      <c r="K70" s="10"/>
      <c r="L70" s="10"/>
      <c r="M70" s="792"/>
      <c r="N70" s="11"/>
      <c r="O70" s="743"/>
      <c r="P70" s="22"/>
      <c r="Q70" s="23"/>
      <c r="R70" s="23"/>
      <c r="S70" s="23"/>
      <c r="T70" s="23"/>
      <c r="U70" s="23"/>
      <c r="V70" s="23"/>
      <c r="W70" s="23"/>
      <c r="X70" s="23"/>
      <c r="Y70" s="23"/>
      <c r="Z70" s="23"/>
      <c r="AA70" s="23"/>
      <c r="AB70" s="24"/>
    </row>
    <row r="71" spans="1:28" ht="16.5">
      <c r="A71" s="941">
        <v>2</v>
      </c>
      <c r="B71" s="6">
        <v>2</v>
      </c>
      <c r="C71" s="6">
        <v>1</v>
      </c>
      <c r="D71" s="6">
        <v>1</v>
      </c>
      <c r="E71" s="6">
        <v>3</v>
      </c>
      <c r="F71" s="6">
        <v>2</v>
      </c>
      <c r="G71" s="89">
        <v>4.0999999999999996</v>
      </c>
      <c r="H71" s="794">
        <v>1</v>
      </c>
      <c r="I71" s="10" t="s">
        <v>554</v>
      </c>
      <c r="J71" s="743" t="s">
        <v>109</v>
      </c>
      <c r="K71" s="10" t="s">
        <v>47</v>
      </c>
      <c r="L71" s="10" t="s">
        <v>373</v>
      </c>
      <c r="M71" s="792" t="s">
        <v>503</v>
      </c>
      <c r="N71" s="11">
        <v>19500</v>
      </c>
      <c r="O71" s="743" t="s">
        <v>524</v>
      </c>
      <c r="P71" s="22">
        <v>1000102.79</v>
      </c>
      <c r="Q71" s="23">
        <f t="shared" ref="Q71:Q77" si="13">P71/3</f>
        <v>333367.59666666668</v>
      </c>
      <c r="R71" s="23">
        <f t="shared" ref="R71:S77" si="14">Q71</f>
        <v>333367.59666666668</v>
      </c>
      <c r="S71" s="23">
        <f t="shared" si="14"/>
        <v>333367.59666666668</v>
      </c>
      <c r="T71" s="23"/>
      <c r="U71" s="23"/>
      <c r="V71" s="23"/>
      <c r="W71" s="23"/>
      <c r="X71" s="23"/>
      <c r="Y71" s="23"/>
      <c r="Z71" s="23"/>
      <c r="AA71" s="23"/>
      <c r="AB71" s="24"/>
    </row>
    <row r="72" spans="1:28" ht="16.5">
      <c r="A72" s="941">
        <v>2</v>
      </c>
      <c r="B72" s="6">
        <v>2</v>
      </c>
      <c r="C72" s="6">
        <v>1</v>
      </c>
      <c r="D72" s="6">
        <v>1</v>
      </c>
      <c r="E72" s="6">
        <v>3</v>
      </c>
      <c r="F72" s="6">
        <v>2</v>
      </c>
      <c r="G72" s="89">
        <v>4.0999999999999996</v>
      </c>
      <c r="H72" s="794">
        <v>2</v>
      </c>
      <c r="I72" s="10" t="s">
        <v>491</v>
      </c>
      <c r="J72" s="743" t="s">
        <v>110</v>
      </c>
      <c r="K72" s="10" t="s">
        <v>47</v>
      </c>
      <c r="L72" s="10" t="s">
        <v>226</v>
      </c>
      <c r="M72" s="792" t="s">
        <v>503</v>
      </c>
      <c r="N72" s="11"/>
      <c r="O72" s="743" t="s">
        <v>524</v>
      </c>
      <c r="P72" s="22">
        <v>1436841.7</v>
      </c>
      <c r="Q72" s="23">
        <f t="shared" si="13"/>
        <v>478947.23333333334</v>
      </c>
      <c r="R72" s="23">
        <f t="shared" si="14"/>
        <v>478947.23333333334</v>
      </c>
      <c r="S72" s="23">
        <f t="shared" si="14"/>
        <v>478947.23333333334</v>
      </c>
      <c r="T72" s="23"/>
      <c r="U72" s="23"/>
      <c r="V72" s="23"/>
      <c r="W72" s="23"/>
      <c r="X72" s="23"/>
      <c r="Y72" s="23"/>
      <c r="Z72" s="23"/>
      <c r="AA72" s="23"/>
      <c r="AB72" s="24"/>
    </row>
    <row r="73" spans="1:28" ht="16.5">
      <c r="A73" s="941">
        <v>2</v>
      </c>
      <c r="B73" s="6">
        <v>2</v>
      </c>
      <c r="C73" s="6">
        <v>1</v>
      </c>
      <c r="D73" s="6">
        <v>1</v>
      </c>
      <c r="E73" s="6">
        <v>3</v>
      </c>
      <c r="F73" s="6">
        <v>2</v>
      </c>
      <c r="G73" s="89">
        <v>4.0999999999999996</v>
      </c>
      <c r="H73" s="794">
        <v>3</v>
      </c>
      <c r="I73" s="10" t="s">
        <v>368</v>
      </c>
      <c r="J73" s="743" t="s">
        <v>111</v>
      </c>
      <c r="K73" s="10" t="s">
        <v>47</v>
      </c>
      <c r="L73" s="10" t="s">
        <v>374</v>
      </c>
      <c r="M73" s="792" t="s">
        <v>503</v>
      </c>
      <c r="N73" s="11" t="s">
        <v>504</v>
      </c>
      <c r="O73" s="743" t="s">
        <v>525</v>
      </c>
      <c r="P73" s="22">
        <v>414463.48000000004</v>
      </c>
      <c r="Q73" s="23">
        <f t="shared" si="13"/>
        <v>138154.49333333335</v>
      </c>
      <c r="R73" s="23">
        <f t="shared" si="14"/>
        <v>138154.49333333335</v>
      </c>
      <c r="S73" s="23">
        <f t="shared" si="14"/>
        <v>138154.49333333335</v>
      </c>
      <c r="T73" s="23"/>
      <c r="U73" s="23"/>
      <c r="V73" s="23"/>
      <c r="W73" s="23"/>
      <c r="X73" s="23"/>
      <c r="Y73" s="23"/>
      <c r="Z73" s="23"/>
      <c r="AA73" s="23"/>
      <c r="AB73" s="24"/>
    </row>
    <row r="74" spans="1:28" ht="16.5">
      <c r="A74" s="941">
        <v>2</v>
      </c>
      <c r="B74" s="6">
        <v>2</v>
      </c>
      <c r="C74" s="6">
        <v>1</v>
      </c>
      <c r="D74" s="6">
        <v>1</v>
      </c>
      <c r="E74" s="6">
        <v>3</v>
      </c>
      <c r="F74" s="6">
        <v>2</v>
      </c>
      <c r="G74" s="89">
        <v>4.0999999999999996</v>
      </c>
      <c r="H74" s="794">
        <v>4</v>
      </c>
      <c r="I74" s="10" t="s">
        <v>369</v>
      </c>
      <c r="J74" s="743" t="s">
        <v>112</v>
      </c>
      <c r="K74" s="10" t="s">
        <v>47</v>
      </c>
      <c r="L74" s="10" t="s">
        <v>375</v>
      </c>
      <c r="M74" s="792" t="s">
        <v>503</v>
      </c>
      <c r="N74" s="11">
        <v>2973</v>
      </c>
      <c r="O74" s="743" t="s">
        <v>525</v>
      </c>
      <c r="P74" s="22">
        <v>644529.81000000006</v>
      </c>
      <c r="Q74" s="23">
        <f t="shared" si="13"/>
        <v>214843.27000000002</v>
      </c>
      <c r="R74" s="23">
        <f t="shared" si="14"/>
        <v>214843.27000000002</v>
      </c>
      <c r="S74" s="23">
        <f t="shared" si="14"/>
        <v>214843.27000000002</v>
      </c>
      <c r="T74" s="23"/>
      <c r="U74" s="23"/>
      <c r="V74" s="23"/>
      <c r="W74" s="23"/>
      <c r="X74" s="23"/>
      <c r="Y74" s="23"/>
      <c r="Z74" s="23"/>
      <c r="AA74" s="23"/>
      <c r="AB74" s="24"/>
    </row>
    <row r="75" spans="1:28" ht="16.5">
      <c r="A75" s="941">
        <v>2</v>
      </c>
      <c r="B75" s="6">
        <v>2</v>
      </c>
      <c r="C75" s="6">
        <v>1</v>
      </c>
      <c r="D75" s="6">
        <v>1</v>
      </c>
      <c r="E75" s="6">
        <v>3</v>
      </c>
      <c r="F75" s="6">
        <v>2</v>
      </c>
      <c r="G75" s="89">
        <v>4.0999999999999996</v>
      </c>
      <c r="H75" s="794">
        <v>5</v>
      </c>
      <c r="I75" s="10" t="s">
        <v>370</v>
      </c>
      <c r="J75" s="743" t="s">
        <v>113</v>
      </c>
      <c r="K75" s="10" t="s">
        <v>47</v>
      </c>
      <c r="L75" s="10" t="s">
        <v>376</v>
      </c>
      <c r="M75" s="792" t="s">
        <v>503</v>
      </c>
      <c r="N75" s="11">
        <v>1674</v>
      </c>
      <c r="O75" s="743" t="s">
        <v>525</v>
      </c>
      <c r="P75" s="22">
        <v>365254</v>
      </c>
      <c r="Q75" s="23">
        <f t="shared" si="13"/>
        <v>121751.33333333333</v>
      </c>
      <c r="R75" s="23">
        <f t="shared" si="14"/>
        <v>121751.33333333333</v>
      </c>
      <c r="S75" s="23">
        <f t="shared" si="14"/>
        <v>121751.33333333333</v>
      </c>
      <c r="T75" s="23"/>
      <c r="U75" s="23"/>
      <c r="V75" s="23"/>
      <c r="W75" s="23"/>
      <c r="X75" s="23"/>
      <c r="Y75" s="23"/>
      <c r="Z75" s="23"/>
      <c r="AA75" s="23"/>
      <c r="AB75" s="24"/>
    </row>
    <row r="76" spans="1:28" ht="16.5">
      <c r="A76" s="941">
        <v>2</v>
      </c>
      <c r="B76" s="6">
        <v>2</v>
      </c>
      <c r="C76" s="6">
        <v>1</v>
      </c>
      <c r="D76" s="6">
        <v>1</v>
      </c>
      <c r="E76" s="6">
        <v>3</v>
      </c>
      <c r="F76" s="6">
        <v>2</v>
      </c>
      <c r="G76" s="89">
        <v>4.0999999999999996</v>
      </c>
      <c r="H76" s="794">
        <v>6</v>
      </c>
      <c r="I76" s="10" t="s">
        <v>371</v>
      </c>
      <c r="J76" s="743" t="s">
        <v>114</v>
      </c>
      <c r="K76" s="10" t="s">
        <v>47</v>
      </c>
      <c r="L76" s="10" t="s">
        <v>377</v>
      </c>
      <c r="M76" s="792" t="s">
        <v>503</v>
      </c>
      <c r="N76" s="11">
        <v>554</v>
      </c>
      <c r="O76" s="743" t="s">
        <v>524</v>
      </c>
      <c r="P76" s="22">
        <v>1417457.79</v>
      </c>
      <c r="Q76" s="23">
        <f t="shared" si="13"/>
        <v>472485.93</v>
      </c>
      <c r="R76" s="23">
        <f t="shared" si="14"/>
        <v>472485.93</v>
      </c>
      <c r="S76" s="23">
        <f t="shared" si="14"/>
        <v>472485.93</v>
      </c>
      <c r="T76" s="23"/>
      <c r="U76" s="23"/>
      <c r="V76" s="23"/>
      <c r="W76" s="23"/>
      <c r="X76" s="23"/>
      <c r="Y76" s="23"/>
      <c r="Z76" s="23"/>
      <c r="AA76" s="23"/>
      <c r="AB76" s="24"/>
    </row>
    <row r="77" spans="1:28" ht="16.5">
      <c r="A77" s="941">
        <v>2</v>
      </c>
      <c r="B77" s="6">
        <v>2</v>
      </c>
      <c r="C77" s="6">
        <v>1</v>
      </c>
      <c r="D77" s="6">
        <v>1</v>
      </c>
      <c r="E77" s="6">
        <v>3</v>
      </c>
      <c r="F77" s="6">
        <v>2</v>
      </c>
      <c r="G77" s="89">
        <v>4.0999999999999996</v>
      </c>
      <c r="H77" s="794">
        <v>7</v>
      </c>
      <c r="I77" s="10" t="s">
        <v>372</v>
      </c>
      <c r="J77" s="743" t="s">
        <v>115</v>
      </c>
      <c r="K77" s="10" t="s">
        <v>47</v>
      </c>
      <c r="L77" s="10" t="s">
        <v>378</v>
      </c>
      <c r="M77" s="792" t="s">
        <v>503</v>
      </c>
      <c r="N77" s="11">
        <v>4933</v>
      </c>
      <c r="O77" s="743" t="s">
        <v>524</v>
      </c>
      <c r="P77" s="22">
        <v>1175677.6000000001</v>
      </c>
      <c r="Q77" s="23">
        <f t="shared" si="13"/>
        <v>391892.53333333338</v>
      </c>
      <c r="R77" s="23">
        <f t="shared" si="14"/>
        <v>391892.53333333338</v>
      </c>
      <c r="S77" s="23">
        <f t="shared" si="14"/>
        <v>391892.53333333338</v>
      </c>
      <c r="T77" s="23"/>
      <c r="U77" s="23"/>
      <c r="V77" s="23"/>
      <c r="W77" s="23"/>
      <c r="X77" s="23"/>
      <c r="Y77" s="23"/>
      <c r="Z77" s="23"/>
      <c r="AA77" s="23"/>
      <c r="AB77" s="24"/>
    </row>
    <row r="78" spans="1:28">
      <c r="A78" s="935"/>
      <c r="B78" s="6"/>
      <c r="C78" s="6"/>
      <c r="D78" s="6"/>
      <c r="E78" s="6"/>
      <c r="F78" s="6"/>
      <c r="G78" s="89"/>
      <c r="H78" s="794"/>
      <c r="I78" s="742" t="s">
        <v>345</v>
      </c>
      <c r="J78" s="743"/>
      <c r="K78" s="10"/>
      <c r="L78" s="10"/>
      <c r="M78" s="792"/>
      <c r="N78" s="11"/>
      <c r="O78" s="743"/>
      <c r="P78" s="42">
        <f>SUM(P71:P77)</f>
        <v>6454327.1699999999</v>
      </c>
      <c r="Q78" s="23"/>
      <c r="R78" s="23"/>
      <c r="S78" s="23"/>
      <c r="T78" s="23"/>
      <c r="U78" s="23"/>
      <c r="V78" s="23"/>
      <c r="W78" s="23"/>
      <c r="X78" s="23"/>
      <c r="Y78" s="23"/>
      <c r="Z78" s="23"/>
      <c r="AA78" s="23"/>
      <c r="AB78" s="24"/>
    </row>
    <row r="79" spans="1:28">
      <c r="A79" s="935"/>
      <c r="B79" s="6"/>
      <c r="C79" s="6"/>
      <c r="D79" s="6"/>
      <c r="E79" s="6"/>
      <c r="F79" s="6"/>
      <c r="G79" s="89"/>
      <c r="H79" s="794"/>
      <c r="I79" s="805" t="s">
        <v>360</v>
      </c>
      <c r="J79" s="743"/>
      <c r="K79" s="10"/>
      <c r="L79" s="10"/>
      <c r="M79" s="792"/>
      <c r="N79" s="11"/>
      <c r="O79" s="743"/>
      <c r="P79" s="22"/>
      <c r="Q79" s="23"/>
      <c r="R79" s="23"/>
      <c r="S79" s="23"/>
      <c r="T79" s="23"/>
      <c r="U79" s="23"/>
      <c r="V79" s="23"/>
      <c r="W79" s="23"/>
      <c r="X79" s="23"/>
      <c r="Y79" s="23"/>
      <c r="Z79" s="23"/>
      <c r="AA79" s="23"/>
      <c r="AB79" s="24"/>
    </row>
    <row r="80" spans="1:28" ht="16.5">
      <c r="A80" s="9">
        <v>2</v>
      </c>
      <c r="B80" s="6">
        <v>2</v>
      </c>
      <c r="C80" s="6">
        <v>1</v>
      </c>
      <c r="D80" s="6">
        <v>1</v>
      </c>
      <c r="E80" s="6">
        <v>3</v>
      </c>
      <c r="F80" s="6">
        <v>2</v>
      </c>
      <c r="G80" s="89">
        <v>4.0999999999999996</v>
      </c>
      <c r="H80" s="794">
        <v>1</v>
      </c>
      <c r="I80" s="10" t="s">
        <v>379</v>
      </c>
      <c r="J80" s="743" t="s">
        <v>117</v>
      </c>
      <c r="K80" s="10" t="s">
        <v>47</v>
      </c>
      <c r="L80" s="10" t="s">
        <v>431</v>
      </c>
      <c r="M80" s="792" t="s">
        <v>503</v>
      </c>
      <c r="N80" s="11">
        <v>367</v>
      </c>
      <c r="O80" s="743" t="s">
        <v>524</v>
      </c>
      <c r="P80" s="22">
        <v>787132.42</v>
      </c>
      <c r="Q80" s="23">
        <f t="shared" ref="Q80:Q111" si="15">P80/3</f>
        <v>262377.47333333333</v>
      </c>
      <c r="R80" s="23">
        <f t="shared" ref="R80:S83" si="16">Q80</f>
        <v>262377.47333333333</v>
      </c>
      <c r="S80" s="23">
        <f t="shared" si="16"/>
        <v>262377.47333333333</v>
      </c>
      <c r="T80" s="23"/>
      <c r="U80" s="23"/>
      <c r="V80" s="23"/>
      <c r="W80" s="23"/>
      <c r="X80" s="23"/>
      <c r="Y80" s="23"/>
      <c r="Z80" s="23"/>
      <c r="AA80" s="23"/>
      <c r="AB80" s="24"/>
    </row>
    <row r="81" spans="1:28" ht="16.5">
      <c r="A81" s="9">
        <v>2</v>
      </c>
      <c r="B81" s="6">
        <v>2</v>
      </c>
      <c r="C81" s="6">
        <v>1</v>
      </c>
      <c r="D81" s="6">
        <v>1</v>
      </c>
      <c r="E81" s="6">
        <v>3</v>
      </c>
      <c r="F81" s="6">
        <v>2</v>
      </c>
      <c r="G81" s="89">
        <v>4.0999999999999996</v>
      </c>
      <c r="H81" s="794">
        <v>2</v>
      </c>
      <c r="I81" s="10" t="s">
        <v>380</v>
      </c>
      <c r="J81" s="743" t="s">
        <v>118</v>
      </c>
      <c r="K81" s="10" t="s">
        <v>47</v>
      </c>
      <c r="L81" s="10" t="s">
        <v>432</v>
      </c>
      <c r="M81" s="792" t="s">
        <v>503</v>
      </c>
      <c r="N81" s="11">
        <v>8738</v>
      </c>
      <c r="O81" s="743" t="s">
        <v>525</v>
      </c>
      <c r="P81" s="22">
        <v>55725.11</v>
      </c>
      <c r="Q81" s="23">
        <f t="shared" si="15"/>
        <v>18575.036666666667</v>
      </c>
      <c r="R81" s="23">
        <f t="shared" si="16"/>
        <v>18575.036666666667</v>
      </c>
      <c r="S81" s="23">
        <f t="shared" si="16"/>
        <v>18575.036666666667</v>
      </c>
      <c r="T81" s="23"/>
      <c r="U81" s="23"/>
      <c r="V81" s="23"/>
      <c r="W81" s="23"/>
      <c r="X81" s="23"/>
      <c r="Y81" s="23"/>
      <c r="Z81" s="23"/>
      <c r="AA81" s="23"/>
      <c r="AB81" s="24"/>
    </row>
    <row r="82" spans="1:28" ht="16.5">
      <c r="A82" s="9">
        <v>2</v>
      </c>
      <c r="B82" s="6">
        <v>2</v>
      </c>
      <c r="C82" s="6">
        <v>1</v>
      </c>
      <c r="D82" s="6">
        <v>1</v>
      </c>
      <c r="E82" s="6">
        <v>3</v>
      </c>
      <c r="F82" s="6">
        <v>2</v>
      </c>
      <c r="G82" s="89">
        <v>4.0999999999999996</v>
      </c>
      <c r="H82" s="794">
        <v>3</v>
      </c>
      <c r="I82" s="10" t="s">
        <v>381</v>
      </c>
      <c r="J82" s="743" t="s">
        <v>119</v>
      </c>
      <c r="K82" s="10" t="s">
        <v>47</v>
      </c>
      <c r="L82" s="10" t="s">
        <v>378</v>
      </c>
      <c r="M82" s="792" t="s">
        <v>503</v>
      </c>
      <c r="N82" s="11">
        <v>4933</v>
      </c>
      <c r="O82" s="743" t="s">
        <v>525</v>
      </c>
      <c r="P82" s="22">
        <v>295022.64</v>
      </c>
      <c r="Q82" s="23">
        <f t="shared" si="15"/>
        <v>98340.88</v>
      </c>
      <c r="R82" s="23">
        <f t="shared" si="16"/>
        <v>98340.88</v>
      </c>
      <c r="S82" s="23">
        <f t="shared" si="16"/>
        <v>98340.88</v>
      </c>
      <c r="T82" s="23"/>
      <c r="U82" s="23"/>
      <c r="V82" s="23"/>
      <c r="W82" s="23"/>
      <c r="X82" s="23"/>
      <c r="Y82" s="23"/>
      <c r="Z82" s="23"/>
      <c r="AA82" s="23"/>
      <c r="AB82" s="24"/>
    </row>
    <row r="83" spans="1:28" ht="24.75">
      <c r="A83" s="9">
        <v>3</v>
      </c>
      <c r="B83" s="6">
        <v>5</v>
      </c>
      <c r="C83" s="6">
        <v>1</v>
      </c>
      <c r="D83" s="6">
        <v>3</v>
      </c>
      <c r="E83" s="6">
        <v>4</v>
      </c>
      <c r="F83" s="6">
        <v>3</v>
      </c>
      <c r="G83" s="89">
        <v>4.0999999999999996</v>
      </c>
      <c r="H83" s="794">
        <v>4</v>
      </c>
      <c r="I83" s="10" t="s">
        <v>382</v>
      </c>
      <c r="J83" s="743" t="s">
        <v>120</v>
      </c>
      <c r="K83" s="10" t="s">
        <v>47</v>
      </c>
      <c r="L83" s="10" t="s">
        <v>433</v>
      </c>
      <c r="M83" s="792" t="s">
        <v>507</v>
      </c>
      <c r="N83" s="11">
        <v>456</v>
      </c>
      <c r="O83" s="743" t="s">
        <v>525</v>
      </c>
      <c r="P83" s="22">
        <v>381017.25</v>
      </c>
      <c r="Q83" s="23">
        <f t="shared" si="15"/>
        <v>127005.75</v>
      </c>
      <c r="R83" s="23">
        <f t="shared" si="16"/>
        <v>127005.75</v>
      </c>
      <c r="S83" s="23">
        <f t="shared" si="16"/>
        <v>127005.75</v>
      </c>
      <c r="T83" s="23"/>
      <c r="U83" s="23"/>
      <c r="V83" s="23"/>
      <c r="W83" s="23"/>
      <c r="X83" s="23"/>
      <c r="Y83" s="23"/>
      <c r="Z83" s="23"/>
      <c r="AA83" s="23"/>
      <c r="AB83" s="24"/>
    </row>
    <row r="84" spans="1:28" ht="24.75">
      <c r="A84" s="9">
        <v>2</v>
      </c>
      <c r="B84" s="6">
        <v>2</v>
      </c>
      <c r="C84" s="6">
        <v>1</v>
      </c>
      <c r="D84" s="6">
        <v>1</v>
      </c>
      <c r="E84" s="6">
        <v>4</v>
      </c>
      <c r="F84" s="6">
        <v>1</v>
      </c>
      <c r="G84" s="89">
        <v>4.0999999999999996</v>
      </c>
      <c r="H84" s="794">
        <v>5</v>
      </c>
      <c r="I84" s="10" t="s">
        <v>383</v>
      </c>
      <c r="J84" s="743" t="s">
        <v>79</v>
      </c>
      <c r="K84" s="10" t="s">
        <v>47</v>
      </c>
      <c r="L84" s="10" t="s">
        <v>434</v>
      </c>
      <c r="M84" s="792" t="s">
        <v>505</v>
      </c>
      <c r="N84" s="11">
        <v>4097</v>
      </c>
      <c r="O84" s="743" t="s">
        <v>525</v>
      </c>
      <c r="P84" s="22">
        <v>39496.36</v>
      </c>
      <c r="Q84" s="23">
        <f t="shared" si="15"/>
        <v>13165.453333333333</v>
      </c>
      <c r="R84" s="23">
        <f t="shared" ref="R84:S84" si="17">Q84</f>
        <v>13165.453333333333</v>
      </c>
      <c r="S84" s="23">
        <f t="shared" si="17"/>
        <v>13165.453333333333</v>
      </c>
      <c r="T84" s="23"/>
      <c r="U84" s="23"/>
      <c r="V84" s="23"/>
      <c r="W84" s="23"/>
      <c r="X84" s="23"/>
      <c r="Y84" s="23"/>
      <c r="Z84" s="23"/>
      <c r="AA84" s="23"/>
      <c r="AB84" s="24"/>
    </row>
    <row r="85" spans="1:28" ht="16.5">
      <c r="A85" s="9">
        <v>2</v>
      </c>
      <c r="B85" s="6">
        <v>2</v>
      </c>
      <c r="C85" s="6">
        <v>1</v>
      </c>
      <c r="D85" s="6">
        <v>1</v>
      </c>
      <c r="E85" s="6">
        <v>3</v>
      </c>
      <c r="F85" s="6">
        <v>2</v>
      </c>
      <c r="G85" s="89">
        <v>4.0999999999999996</v>
      </c>
      <c r="H85" s="794">
        <v>6</v>
      </c>
      <c r="I85" s="10" t="s">
        <v>384</v>
      </c>
      <c r="J85" s="743" t="s">
        <v>121</v>
      </c>
      <c r="K85" s="10" t="s">
        <v>47</v>
      </c>
      <c r="L85" s="10" t="s">
        <v>435</v>
      </c>
      <c r="M85" s="792" t="s">
        <v>503</v>
      </c>
      <c r="N85" s="11">
        <v>31782</v>
      </c>
      <c r="O85" s="743" t="s">
        <v>525</v>
      </c>
      <c r="P85" s="22">
        <v>8807.74</v>
      </c>
      <c r="Q85" s="23">
        <f t="shared" si="15"/>
        <v>2935.9133333333334</v>
      </c>
      <c r="R85" s="23">
        <f t="shared" ref="R85:S86" si="18">Q85</f>
        <v>2935.9133333333334</v>
      </c>
      <c r="S85" s="23">
        <f t="shared" si="18"/>
        <v>2935.9133333333334</v>
      </c>
      <c r="T85" s="23"/>
      <c r="U85" s="23"/>
      <c r="V85" s="23"/>
      <c r="W85" s="23"/>
      <c r="X85" s="23"/>
      <c r="Y85" s="23"/>
      <c r="Z85" s="23"/>
      <c r="AA85" s="23"/>
      <c r="AB85" s="24"/>
    </row>
    <row r="86" spans="1:28" ht="24.75">
      <c r="A86" s="9">
        <v>2</v>
      </c>
      <c r="B86" s="6">
        <v>2</v>
      </c>
      <c r="C86" s="6">
        <v>1</v>
      </c>
      <c r="D86" s="6">
        <v>1</v>
      </c>
      <c r="E86" s="6">
        <v>4</v>
      </c>
      <c r="F86" s="6">
        <v>1</v>
      </c>
      <c r="G86" s="89">
        <v>4.0999999999999996</v>
      </c>
      <c r="H86" s="794">
        <v>7</v>
      </c>
      <c r="I86" s="10" t="s">
        <v>385</v>
      </c>
      <c r="J86" s="743" t="s">
        <v>80</v>
      </c>
      <c r="K86" s="10" t="s">
        <v>47</v>
      </c>
      <c r="L86" s="10" t="s">
        <v>436</v>
      </c>
      <c r="M86" s="792" t="s">
        <v>505</v>
      </c>
      <c r="N86" s="11">
        <v>4500</v>
      </c>
      <c r="O86" s="743" t="s">
        <v>525</v>
      </c>
      <c r="P86" s="22">
        <v>86707.28</v>
      </c>
      <c r="Q86" s="23">
        <f t="shared" si="15"/>
        <v>28902.426666666666</v>
      </c>
      <c r="R86" s="23">
        <f t="shared" si="18"/>
        <v>28902.426666666666</v>
      </c>
      <c r="S86" s="23">
        <f t="shared" si="18"/>
        <v>28902.426666666666</v>
      </c>
      <c r="T86" s="23"/>
      <c r="U86" s="23"/>
      <c r="V86" s="23"/>
      <c r="W86" s="23"/>
      <c r="X86" s="23"/>
      <c r="Y86" s="23"/>
      <c r="Z86" s="23"/>
      <c r="AA86" s="23"/>
      <c r="AB86" s="24"/>
    </row>
    <row r="87" spans="1:28" ht="16.5">
      <c r="A87" s="9">
        <v>2</v>
      </c>
      <c r="B87" s="6">
        <v>2</v>
      </c>
      <c r="C87" s="6">
        <v>1</v>
      </c>
      <c r="D87" s="6">
        <v>1</v>
      </c>
      <c r="E87" s="6">
        <v>3</v>
      </c>
      <c r="F87" s="6">
        <v>2</v>
      </c>
      <c r="G87" s="89">
        <v>4.0999999999999996</v>
      </c>
      <c r="H87" s="794">
        <v>8</v>
      </c>
      <c r="I87" s="10" t="s">
        <v>386</v>
      </c>
      <c r="J87" s="743" t="s">
        <v>122</v>
      </c>
      <c r="K87" s="10" t="s">
        <v>47</v>
      </c>
      <c r="L87" s="10" t="s">
        <v>437</v>
      </c>
      <c r="M87" s="792" t="s">
        <v>503</v>
      </c>
      <c r="N87" s="11">
        <v>3853</v>
      </c>
      <c r="O87" s="743" t="s">
        <v>525</v>
      </c>
      <c r="P87" s="22">
        <v>17224.419999999998</v>
      </c>
      <c r="Q87" s="23">
        <f t="shared" si="15"/>
        <v>5741.4733333333324</v>
      </c>
      <c r="R87" s="23">
        <f t="shared" ref="R87:S91" si="19">Q87</f>
        <v>5741.4733333333324</v>
      </c>
      <c r="S87" s="23">
        <f t="shared" si="19"/>
        <v>5741.4733333333324</v>
      </c>
      <c r="T87" s="23"/>
      <c r="U87" s="23"/>
      <c r="V87" s="23"/>
      <c r="W87" s="23"/>
      <c r="X87" s="23"/>
      <c r="Y87" s="23"/>
      <c r="Z87" s="23"/>
      <c r="AA87" s="23"/>
      <c r="AB87" s="24"/>
    </row>
    <row r="88" spans="1:28" ht="16.5">
      <c r="A88" s="9">
        <v>2</v>
      </c>
      <c r="B88" s="6">
        <v>2</v>
      </c>
      <c r="C88" s="6">
        <v>1</v>
      </c>
      <c r="D88" s="6">
        <v>1</v>
      </c>
      <c r="E88" s="6">
        <v>3</v>
      </c>
      <c r="F88" s="6">
        <v>2</v>
      </c>
      <c r="G88" s="89">
        <v>4.0999999999999996</v>
      </c>
      <c r="H88" s="794">
        <v>9</v>
      </c>
      <c r="I88" s="10" t="s">
        <v>387</v>
      </c>
      <c r="J88" s="743" t="s">
        <v>123</v>
      </c>
      <c r="K88" s="10" t="s">
        <v>47</v>
      </c>
      <c r="L88" s="10" t="s">
        <v>438</v>
      </c>
      <c r="M88" s="792" t="s">
        <v>503</v>
      </c>
      <c r="N88" s="11">
        <v>4852</v>
      </c>
      <c r="O88" s="743" t="s">
        <v>525</v>
      </c>
      <c r="P88" s="22">
        <v>21450.18</v>
      </c>
      <c r="Q88" s="23">
        <f t="shared" si="15"/>
        <v>7150.06</v>
      </c>
      <c r="R88" s="23">
        <f t="shared" si="19"/>
        <v>7150.06</v>
      </c>
      <c r="S88" s="23">
        <f t="shared" si="19"/>
        <v>7150.06</v>
      </c>
      <c r="T88" s="23"/>
      <c r="U88" s="23"/>
      <c r="V88" s="23"/>
      <c r="W88" s="23"/>
      <c r="X88" s="23"/>
      <c r="Y88" s="23"/>
      <c r="Z88" s="23"/>
      <c r="AA88" s="23"/>
      <c r="AB88" s="24"/>
    </row>
    <row r="89" spans="1:28" ht="16.5">
      <c r="A89" s="9">
        <v>2</v>
      </c>
      <c r="B89" s="6">
        <v>2</v>
      </c>
      <c r="C89" s="6">
        <v>1</v>
      </c>
      <c r="D89" s="6">
        <v>1</v>
      </c>
      <c r="E89" s="6">
        <v>3</v>
      </c>
      <c r="F89" s="6">
        <v>2</v>
      </c>
      <c r="G89" s="89">
        <v>4.0999999999999996</v>
      </c>
      <c r="H89" s="794">
        <v>10</v>
      </c>
      <c r="I89" s="10" t="s">
        <v>388</v>
      </c>
      <c r="J89" s="743" t="s">
        <v>124</v>
      </c>
      <c r="K89" s="10" t="s">
        <v>47</v>
      </c>
      <c r="L89" s="10" t="s">
        <v>439</v>
      </c>
      <c r="M89" s="792" t="s">
        <v>503</v>
      </c>
      <c r="N89" s="11">
        <v>352</v>
      </c>
      <c r="O89" s="743" t="s">
        <v>525</v>
      </c>
      <c r="P89" s="22">
        <v>27969.65</v>
      </c>
      <c r="Q89" s="23">
        <f t="shared" si="15"/>
        <v>9323.2166666666672</v>
      </c>
      <c r="R89" s="23">
        <f t="shared" si="19"/>
        <v>9323.2166666666672</v>
      </c>
      <c r="S89" s="23">
        <f t="shared" si="19"/>
        <v>9323.2166666666672</v>
      </c>
      <c r="T89" s="23"/>
      <c r="U89" s="23"/>
      <c r="V89" s="23"/>
      <c r="W89" s="23"/>
      <c r="X89" s="23"/>
      <c r="Y89" s="23"/>
      <c r="Z89" s="23"/>
      <c r="AA89" s="23"/>
      <c r="AB89" s="24"/>
    </row>
    <row r="90" spans="1:28" ht="24.75">
      <c r="A90" s="9">
        <v>2</v>
      </c>
      <c r="B90" s="6">
        <v>5</v>
      </c>
      <c r="C90" s="6">
        <v>1</v>
      </c>
      <c r="D90" s="6">
        <v>1</v>
      </c>
      <c r="E90" s="6">
        <v>1</v>
      </c>
      <c r="F90" s="6">
        <v>6</v>
      </c>
      <c r="G90" s="89">
        <v>4.0999999999999996</v>
      </c>
      <c r="H90" s="794">
        <v>11</v>
      </c>
      <c r="I90" s="10" t="s">
        <v>389</v>
      </c>
      <c r="J90" s="743" t="s">
        <v>81</v>
      </c>
      <c r="K90" s="10" t="s">
        <v>47</v>
      </c>
      <c r="L90" s="10" t="s">
        <v>440</v>
      </c>
      <c r="M90" s="792" t="s">
        <v>505</v>
      </c>
      <c r="N90" s="11">
        <v>4514</v>
      </c>
      <c r="O90" s="743" t="s">
        <v>525</v>
      </c>
      <c r="P90" s="22">
        <v>23643.23</v>
      </c>
      <c r="Q90" s="23">
        <f t="shared" si="15"/>
        <v>7881.0766666666668</v>
      </c>
      <c r="R90" s="23">
        <f t="shared" si="19"/>
        <v>7881.0766666666668</v>
      </c>
      <c r="S90" s="23">
        <f t="shared" si="19"/>
        <v>7881.0766666666668</v>
      </c>
      <c r="T90" s="23"/>
      <c r="U90" s="23"/>
      <c r="V90" s="23"/>
      <c r="W90" s="23"/>
      <c r="X90" s="23"/>
      <c r="Y90" s="23"/>
      <c r="Z90" s="23"/>
      <c r="AA90" s="23"/>
      <c r="AB90" s="24"/>
    </row>
    <row r="91" spans="1:28" ht="24.75">
      <c r="A91" s="9">
        <v>2</v>
      </c>
      <c r="B91" s="6">
        <v>5</v>
      </c>
      <c r="C91" s="6">
        <v>1</v>
      </c>
      <c r="D91" s="6">
        <v>1</v>
      </c>
      <c r="E91" s="6">
        <v>1</v>
      </c>
      <c r="F91" s="6">
        <v>6</v>
      </c>
      <c r="G91" s="89">
        <v>4.0999999999999996</v>
      </c>
      <c r="H91" s="794">
        <v>12</v>
      </c>
      <c r="I91" s="10" t="s">
        <v>390</v>
      </c>
      <c r="J91" s="743" t="s">
        <v>82</v>
      </c>
      <c r="K91" s="10" t="s">
        <v>47</v>
      </c>
      <c r="L91" s="10" t="s">
        <v>441</v>
      </c>
      <c r="M91" s="792" t="s">
        <v>505</v>
      </c>
      <c r="N91" s="11">
        <v>5220</v>
      </c>
      <c r="O91" s="743" t="s">
        <v>525</v>
      </c>
      <c r="P91" s="22">
        <v>31428.7</v>
      </c>
      <c r="Q91" s="23">
        <f t="shared" si="15"/>
        <v>10476.233333333334</v>
      </c>
      <c r="R91" s="23">
        <f t="shared" si="19"/>
        <v>10476.233333333334</v>
      </c>
      <c r="S91" s="23">
        <f t="shared" si="19"/>
        <v>10476.233333333334</v>
      </c>
      <c r="T91" s="23"/>
      <c r="U91" s="23"/>
      <c r="V91" s="23"/>
      <c r="W91" s="23"/>
      <c r="X91" s="23"/>
      <c r="Y91" s="23"/>
      <c r="Z91" s="23"/>
      <c r="AA91" s="23"/>
      <c r="AB91" s="24"/>
    </row>
    <row r="92" spans="1:28" ht="16.5">
      <c r="A92" s="9">
        <v>2</v>
      </c>
      <c r="B92" s="6">
        <v>2</v>
      </c>
      <c r="C92" s="6">
        <v>1</v>
      </c>
      <c r="D92" s="6">
        <v>1</v>
      </c>
      <c r="E92" s="6">
        <v>3</v>
      </c>
      <c r="F92" s="6">
        <v>2</v>
      </c>
      <c r="G92" s="89">
        <v>4.0999999999999996</v>
      </c>
      <c r="H92" s="794">
        <v>13</v>
      </c>
      <c r="I92" s="10" t="s">
        <v>391</v>
      </c>
      <c r="J92" s="743" t="s">
        <v>125</v>
      </c>
      <c r="K92" s="10" t="s">
        <v>47</v>
      </c>
      <c r="L92" s="10" t="s">
        <v>442</v>
      </c>
      <c r="M92" s="792" t="s">
        <v>503</v>
      </c>
      <c r="N92" s="11">
        <v>5927</v>
      </c>
      <c r="O92" s="743" t="s">
        <v>525</v>
      </c>
      <c r="P92" s="22">
        <v>172208.15</v>
      </c>
      <c r="Q92" s="23">
        <f t="shared" si="15"/>
        <v>57402.716666666667</v>
      </c>
      <c r="R92" s="23">
        <f t="shared" ref="R92:S96" si="20">Q92</f>
        <v>57402.716666666667</v>
      </c>
      <c r="S92" s="23">
        <f t="shared" si="20"/>
        <v>57402.716666666667</v>
      </c>
      <c r="T92" s="23"/>
      <c r="U92" s="23"/>
      <c r="V92" s="23"/>
      <c r="W92" s="23"/>
      <c r="X92" s="23"/>
      <c r="Y92" s="23"/>
      <c r="Z92" s="23"/>
      <c r="AA92" s="23"/>
      <c r="AB92" s="24"/>
    </row>
    <row r="93" spans="1:28" ht="16.5">
      <c r="A93" s="9">
        <v>2</v>
      </c>
      <c r="B93" s="6">
        <v>2</v>
      </c>
      <c r="C93" s="6">
        <v>1</v>
      </c>
      <c r="D93" s="6">
        <v>1</v>
      </c>
      <c r="E93" s="6">
        <v>3</v>
      </c>
      <c r="F93" s="6">
        <v>2</v>
      </c>
      <c r="G93" s="89">
        <v>4.0999999999999996</v>
      </c>
      <c r="H93" s="794">
        <v>14</v>
      </c>
      <c r="I93" s="10" t="s">
        <v>392</v>
      </c>
      <c r="J93" s="743" t="s">
        <v>126</v>
      </c>
      <c r="K93" s="10" t="s">
        <v>47</v>
      </c>
      <c r="L93" s="10" t="s">
        <v>443</v>
      </c>
      <c r="M93" s="792" t="s">
        <v>503</v>
      </c>
      <c r="N93" s="11" t="s">
        <v>504</v>
      </c>
      <c r="O93" s="743" t="s">
        <v>525</v>
      </c>
      <c r="P93" s="22">
        <v>402212.53</v>
      </c>
      <c r="Q93" s="23">
        <f t="shared" si="15"/>
        <v>134070.84333333335</v>
      </c>
      <c r="R93" s="23">
        <f t="shared" si="20"/>
        <v>134070.84333333335</v>
      </c>
      <c r="S93" s="23">
        <f t="shared" si="20"/>
        <v>134070.84333333335</v>
      </c>
      <c r="T93" s="23"/>
      <c r="U93" s="23"/>
      <c r="V93" s="23"/>
      <c r="W93" s="23"/>
      <c r="X93" s="23"/>
      <c r="Y93" s="23"/>
      <c r="Z93" s="23"/>
      <c r="AA93" s="23"/>
      <c r="AB93" s="24"/>
    </row>
    <row r="94" spans="1:28" ht="16.5">
      <c r="A94" s="9">
        <v>2</v>
      </c>
      <c r="B94" s="6">
        <v>2</v>
      </c>
      <c r="C94" s="6">
        <v>1</v>
      </c>
      <c r="D94" s="6">
        <v>1</v>
      </c>
      <c r="E94" s="6">
        <v>3</v>
      </c>
      <c r="F94" s="6">
        <v>2</v>
      </c>
      <c r="G94" s="89">
        <v>4.0999999999999996</v>
      </c>
      <c r="H94" s="794">
        <v>15</v>
      </c>
      <c r="I94" s="10" t="s">
        <v>393</v>
      </c>
      <c r="J94" s="743" t="s">
        <v>127</v>
      </c>
      <c r="K94" s="10" t="s">
        <v>47</v>
      </c>
      <c r="L94" s="10" t="s">
        <v>444</v>
      </c>
      <c r="M94" s="792" t="s">
        <v>503</v>
      </c>
      <c r="N94" s="11">
        <v>2269</v>
      </c>
      <c r="O94" s="743" t="s">
        <v>525</v>
      </c>
      <c r="P94" s="22">
        <v>95573.34</v>
      </c>
      <c r="Q94" s="23">
        <f t="shared" si="15"/>
        <v>31857.78</v>
      </c>
      <c r="R94" s="23">
        <f t="shared" si="20"/>
        <v>31857.78</v>
      </c>
      <c r="S94" s="23">
        <f t="shared" si="20"/>
        <v>31857.78</v>
      </c>
      <c r="T94" s="23"/>
      <c r="U94" s="23"/>
      <c r="V94" s="23"/>
      <c r="W94" s="23"/>
      <c r="X94" s="23"/>
      <c r="Y94" s="23"/>
      <c r="Z94" s="23"/>
      <c r="AA94" s="23"/>
      <c r="AB94" s="24"/>
    </row>
    <row r="95" spans="1:28" ht="16.5">
      <c r="A95" s="9">
        <v>2</v>
      </c>
      <c r="B95" s="6">
        <v>2</v>
      </c>
      <c r="C95" s="6">
        <v>1</v>
      </c>
      <c r="D95" s="6">
        <v>1</v>
      </c>
      <c r="E95" s="6">
        <v>3</v>
      </c>
      <c r="F95" s="6">
        <v>2</v>
      </c>
      <c r="G95" s="89">
        <v>4.0999999999999996</v>
      </c>
      <c r="H95" s="794">
        <v>16</v>
      </c>
      <c r="I95" s="10" t="s">
        <v>394</v>
      </c>
      <c r="J95" s="743" t="s">
        <v>128</v>
      </c>
      <c r="K95" s="10" t="s">
        <v>47</v>
      </c>
      <c r="L95" s="10" t="s">
        <v>357</v>
      </c>
      <c r="M95" s="792" t="s">
        <v>503</v>
      </c>
      <c r="N95" s="11">
        <v>5927</v>
      </c>
      <c r="O95" s="743" t="s">
        <v>525</v>
      </c>
      <c r="P95" s="22">
        <v>509448.24</v>
      </c>
      <c r="Q95" s="23">
        <f t="shared" si="15"/>
        <v>169816.08</v>
      </c>
      <c r="R95" s="23">
        <f t="shared" si="20"/>
        <v>169816.08</v>
      </c>
      <c r="S95" s="23">
        <f t="shared" si="20"/>
        <v>169816.08</v>
      </c>
      <c r="T95" s="23"/>
      <c r="U95" s="23"/>
      <c r="V95" s="23"/>
      <c r="W95" s="23"/>
      <c r="X95" s="23"/>
      <c r="Y95" s="23"/>
      <c r="Z95" s="23"/>
      <c r="AA95" s="23"/>
      <c r="AB95" s="24"/>
    </row>
    <row r="96" spans="1:28" ht="24.75">
      <c r="A96" s="9">
        <v>2</v>
      </c>
      <c r="B96" s="6">
        <v>2</v>
      </c>
      <c r="C96" s="6">
        <v>1</v>
      </c>
      <c r="D96" s="6">
        <v>1</v>
      </c>
      <c r="E96" s="6">
        <v>4</v>
      </c>
      <c r="F96" s="6">
        <v>1</v>
      </c>
      <c r="G96" s="89">
        <v>4.0999999999999996</v>
      </c>
      <c r="H96" s="794">
        <v>17</v>
      </c>
      <c r="I96" s="10" t="s">
        <v>395</v>
      </c>
      <c r="J96" s="743" t="s">
        <v>83</v>
      </c>
      <c r="K96" s="10" t="s">
        <v>47</v>
      </c>
      <c r="L96" s="10" t="s">
        <v>445</v>
      </c>
      <c r="M96" s="792" t="s">
        <v>505</v>
      </c>
      <c r="N96" s="11">
        <v>31759</v>
      </c>
      <c r="O96" s="743" t="s">
        <v>524</v>
      </c>
      <c r="P96" s="22">
        <v>1425904.83</v>
      </c>
      <c r="Q96" s="23">
        <f t="shared" si="15"/>
        <v>475301.61000000004</v>
      </c>
      <c r="R96" s="23">
        <f t="shared" si="20"/>
        <v>475301.61000000004</v>
      </c>
      <c r="S96" s="23">
        <f t="shared" si="20"/>
        <v>475301.61000000004</v>
      </c>
      <c r="T96" s="23"/>
      <c r="U96" s="23"/>
      <c r="V96" s="23"/>
      <c r="W96" s="23"/>
      <c r="X96" s="23"/>
      <c r="Y96" s="23"/>
      <c r="Z96" s="23"/>
      <c r="AA96" s="23"/>
      <c r="AB96" s="24"/>
    </row>
    <row r="97" spans="1:28" ht="16.5">
      <c r="A97" s="9">
        <v>2</v>
      </c>
      <c r="B97" s="6">
        <v>2</v>
      </c>
      <c r="C97" s="6">
        <v>1</v>
      </c>
      <c r="D97" s="6">
        <v>1</v>
      </c>
      <c r="E97" s="6">
        <v>3</v>
      </c>
      <c r="F97" s="6">
        <v>2</v>
      </c>
      <c r="G97" s="89">
        <v>4.0999999999999996</v>
      </c>
      <c r="H97" s="794">
        <v>18</v>
      </c>
      <c r="I97" s="10" t="s">
        <v>129</v>
      </c>
      <c r="J97" s="743" t="s">
        <v>130</v>
      </c>
      <c r="K97" s="10" t="s">
        <v>47</v>
      </c>
      <c r="L97" s="10" t="s">
        <v>147</v>
      </c>
      <c r="M97" s="792" t="s">
        <v>503</v>
      </c>
      <c r="N97" s="11" t="s">
        <v>504</v>
      </c>
      <c r="O97" s="743" t="s">
        <v>525</v>
      </c>
      <c r="P97" s="22">
        <v>28298.22</v>
      </c>
      <c r="Q97" s="23">
        <f t="shared" si="15"/>
        <v>9432.74</v>
      </c>
      <c r="R97" s="23">
        <f t="shared" ref="R97:S100" si="21">Q97</f>
        <v>9432.74</v>
      </c>
      <c r="S97" s="23">
        <f t="shared" si="21"/>
        <v>9432.74</v>
      </c>
      <c r="T97" s="23"/>
      <c r="U97" s="23"/>
      <c r="V97" s="23"/>
      <c r="W97" s="23"/>
      <c r="X97" s="23"/>
      <c r="Y97" s="23"/>
      <c r="Z97" s="23"/>
      <c r="AA97" s="23"/>
      <c r="AB97" s="24"/>
    </row>
    <row r="98" spans="1:28" ht="16.5">
      <c r="A98" s="9">
        <v>2</v>
      </c>
      <c r="B98" s="6">
        <v>2</v>
      </c>
      <c r="C98" s="6">
        <v>1</v>
      </c>
      <c r="D98" s="6">
        <v>1</v>
      </c>
      <c r="E98" s="6">
        <v>3</v>
      </c>
      <c r="F98" s="6">
        <v>2</v>
      </c>
      <c r="G98" s="89">
        <v>4.0999999999999996</v>
      </c>
      <c r="H98" s="794">
        <v>19</v>
      </c>
      <c r="I98" s="10" t="s">
        <v>396</v>
      </c>
      <c r="J98" s="743" t="s">
        <v>131</v>
      </c>
      <c r="K98" s="10" t="s">
        <v>47</v>
      </c>
      <c r="L98" s="10" t="s">
        <v>446</v>
      </c>
      <c r="M98" s="792" t="s">
        <v>503</v>
      </c>
      <c r="N98" s="11">
        <v>31782</v>
      </c>
      <c r="O98" s="743" t="s">
        <v>525</v>
      </c>
      <c r="P98" s="22">
        <v>3906.89</v>
      </c>
      <c r="Q98" s="23">
        <f t="shared" si="15"/>
        <v>1302.2966666666666</v>
      </c>
      <c r="R98" s="23">
        <f t="shared" si="21"/>
        <v>1302.2966666666666</v>
      </c>
      <c r="S98" s="23">
        <f t="shared" si="21"/>
        <v>1302.2966666666666</v>
      </c>
      <c r="T98" s="23"/>
      <c r="U98" s="23"/>
      <c r="V98" s="23"/>
      <c r="W98" s="23"/>
      <c r="X98" s="23"/>
      <c r="Y98" s="23"/>
      <c r="Z98" s="23"/>
      <c r="AA98" s="23"/>
      <c r="AB98" s="24"/>
    </row>
    <row r="99" spans="1:28" ht="24.75">
      <c r="A99" s="9">
        <v>2</v>
      </c>
      <c r="B99" s="6">
        <v>2</v>
      </c>
      <c r="C99" s="6">
        <v>1</v>
      </c>
      <c r="D99" s="6">
        <v>1</v>
      </c>
      <c r="E99" s="6">
        <v>4</v>
      </c>
      <c r="F99" s="6">
        <v>1</v>
      </c>
      <c r="G99" s="89">
        <v>4.0999999999999996</v>
      </c>
      <c r="H99" s="794">
        <v>20</v>
      </c>
      <c r="I99" s="10" t="s">
        <v>397</v>
      </c>
      <c r="J99" s="743" t="s">
        <v>84</v>
      </c>
      <c r="K99" s="10" t="s">
        <v>47</v>
      </c>
      <c r="L99" s="10" t="s">
        <v>447</v>
      </c>
      <c r="M99" s="792" t="s">
        <v>505</v>
      </c>
      <c r="N99" s="11">
        <v>21959</v>
      </c>
      <c r="O99" s="743" t="s">
        <v>525</v>
      </c>
      <c r="P99" s="22">
        <v>5104.17</v>
      </c>
      <c r="Q99" s="23">
        <f t="shared" si="15"/>
        <v>1701.39</v>
      </c>
      <c r="R99" s="23">
        <f t="shared" si="21"/>
        <v>1701.39</v>
      </c>
      <c r="S99" s="23">
        <f t="shared" si="21"/>
        <v>1701.39</v>
      </c>
      <c r="T99" s="23"/>
      <c r="U99" s="23"/>
      <c r="V99" s="23"/>
      <c r="W99" s="23"/>
      <c r="X99" s="23"/>
      <c r="Y99" s="23"/>
      <c r="Z99" s="23"/>
      <c r="AA99" s="23"/>
      <c r="AB99" s="24"/>
    </row>
    <row r="100" spans="1:28" ht="24.75">
      <c r="A100" s="9">
        <v>2</v>
      </c>
      <c r="B100" s="6">
        <v>2</v>
      </c>
      <c r="C100" s="6">
        <v>1</v>
      </c>
      <c r="D100" s="6">
        <v>1</v>
      </c>
      <c r="E100" s="6">
        <v>4</v>
      </c>
      <c r="F100" s="6">
        <v>1</v>
      </c>
      <c r="G100" s="89">
        <v>4.0999999999999996</v>
      </c>
      <c r="H100" s="794">
        <v>21</v>
      </c>
      <c r="I100" s="10" t="s">
        <v>398</v>
      </c>
      <c r="J100" s="743" t="s">
        <v>85</v>
      </c>
      <c r="K100" s="10" t="s">
        <v>47</v>
      </c>
      <c r="L100" s="10" t="s">
        <v>448</v>
      </c>
      <c r="M100" s="792" t="s">
        <v>505</v>
      </c>
      <c r="N100" s="11">
        <v>31759</v>
      </c>
      <c r="O100" s="743" t="s">
        <v>525</v>
      </c>
      <c r="P100" s="22">
        <v>23146.31</v>
      </c>
      <c r="Q100" s="23">
        <f t="shared" si="15"/>
        <v>7715.4366666666674</v>
      </c>
      <c r="R100" s="23">
        <f t="shared" si="21"/>
        <v>7715.4366666666674</v>
      </c>
      <c r="S100" s="23">
        <f t="shared" si="21"/>
        <v>7715.4366666666674</v>
      </c>
      <c r="T100" s="23"/>
      <c r="U100" s="23"/>
      <c r="V100" s="23"/>
      <c r="W100" s="23"/>
      <c r="X100" s="23"/>
      <c r="Y100" s="23"/>
      <c r="Z100" s="23"/>
      <c r="AA100" s="23"/>
      <c r="AB100" s="24"/>
    </row>
    <row r="101" spans="1:28" ht="16.5">
      <c r="A101" s="9">
        <v>2</v>
      </c>
      <c r="B101" s="6">
        <v>2</v>
      </c>
      <c r="C101" s="6">
        <v>1</v>
      </c>
      <c r="D101" s="6">
        <v>1</v>
      </c>
      <c r="E101" s="6">
        <v>3</v>
      </c>
      <c r="F101" s="6">
        <v>2</v>
      </c>
      <c r="G101" s="89">
        <v>4.0999999999999996</v>
      </c>
      <c r="H101" s="794">
        <v>22</v>
      </c>
      <c r="I101" s="10" t="s">
        <v>399</v>
      </c>
      <c r="J101" s="743" t="s">
        <v>132</v>
      </c>
      <c r="K101" s="10" t="s">
        <v>47</v>
      </c>
      <c r="L101" s="10" t="s">
        <v>449</v>
      </c>
      <c r="M101" s="792" t="s">
        <v>503</v>
      </c>
      <c r="N101" s="11">
        <v>7849</v>
      </c>
      <c r="O101" s="743" t="s">
        <v>524</v>
      </c>
      <c r="P101" s="22">
        <v>1540838.8699999999</v>
      </c>
      <c r="Q101" s="23">
        <f t="shared" si="15"/>
        <v>513612.95666666661</v>
      </c>
      <c r="R101" s="23">
        <f t="shared" ref="R101:S106" si="22">Q101</f>
        <v>513612.95666666661</v>
      </c>
      <c r="S101" s="23">
        <f t="shared" si="22"/>
        <v>513612.95666666661</v>
      </c>
      <c r="T101" s="23"/>
      <c r="U101" s="23"/>
      <c r="V101" s="23"/>
      <c r="W101" s="23"/>
      <c r="X101" s="23"/>
      <c r="Y101" s="23"/>
      <c r="Z101" s="23"/>
      <c r="AA101" s="23"/>
      <c r="AB101" s="24"/>
    </row>
    <row r="102" spans="1:28" ht="16.5">
      <c r="A102" s="9">
        <v>2</v>
      </c>
      <c r="B102" s="6">
        <v>2</v>
      </c>
      <c r="C102" s="6">
        <v>1</v>
      </c>
      <c r="D102" s="6">
        <v>1</v>
      </c>
      <c r="E102" s="6">
        <v>3</v>
      </c>
      <c r="F102" s="6">
        <v>2</v>
      </c>
      <c r="G102" s="89">
        <v>4.0999999999999996</v>
      </c>
      <c r="H102" s="794">
        <v>23</v>
      </c>
      <c r="I102" s="10" t="s">
        <v>400</v>
      </c>
      <c r="J102" s="743" t="s">
        <v>133</v>
      </c>
      <c r="K102" s="10" t="s">
        <v>47</v>
      </c>
      <c r="L102" s="10" t="s">
        <v>449</v>
      </c>
      <c r="M102" s="792" t="s">
        <v>503</v>
      </c>
      <c r="N102" s="11">
        <v>7849</v>
      </c>
      <c r="O102" s="743" t="s">
        <v>524</v>
      </c>
      <c r="P102" s="22">
        <v>1528305.27</v>
      </c>
      <c r="Q102" s="23">
        <f t="shared" si="15"/>
        <v>509435.09</v>
      </c>
      <c r="R102" s="23">
        <f t="shared" si="22"/>
        <v>509435.09</v>
      </c>
      <c r="S102" s="23">
        <f t="shared" si="22"/>
        <v>509435.09</v>
      </c>
      <c r="T102" s="23"/>
      <c r="U102" s="23"/>
      <c r="V102" s="23"/>
      <c r="W102" s="23"/>
      <c r="X102" s="23"/>
      <c r="Y102" s="23"/>
      <c r="Z102" s="23"/>
      <c r="AA102" s="23"/>
      <c r="AB102" s="24"/>
    </row>
    <row r="103" spans="1:28" ht="16.5">
      <c r="A103" s="9">
        <v>2</v>
      </c>
      <c r="B103" s="6">
        <v>2</v>
      </c>
      <c r="C103" s="6">
        <v>1</v>
      </c>
      <c r="D103" s="6">
        <v>1</v>
      </c>
      <c r="E103" s="6">
        <v>3</v>
      </c>
      <c r="F103" s="6">
        <v>2</v>
      </c>
      <c r="G103" s="89">
        <v>4.0999999999999996</v>
      </c>
      <c r="H103" s="794">
        <v>24</v>
      </c>
      <c r="I103" s="10" t="s">
        <v>401</v>
      </c>
      <c r="J103" s="743" t="s">
        <v>134</v>
      </c>
      <c r="K103" s="10" t="s">
        <v>47</v>
      </c>
      <c r="L103" s="10" t="s">
        <v>450</v>
      </c>
      <c r="M103" s="792" t="s">
        <v>503</v>
      </c>
      <c r="N103" s="11">
        <v>1431</v>
      </c>
      <c r="O103" s="743" t="s">
        <v>525</v>
      </c>
      <c r="P103" s="22">
        <v>667013.89</v>
      </c>
      <c r="Q103" s="23">
        <f t="shared" si="15"/>
        <v>222337.96333333335</v>
      </c>
      <c r="R103" s="23">
        <f t="shared" si="22"/>
        <v>222337.96333333335</v>
      </c>
      <c r="S103" s="23">
        <f t="shared" si="22"/>
        <v>222337.96333333335</v>
      </c>
      <c r="T103" s="23"/>
      <c r="U103" s="23"/>
      <c r="V103" s="23"/>
      <c r="W103" s="23"/>
      <c r="X103" s="23"/>
      <c r="Y103" s="23"/>
      <c r="Z103" s="23"/>
      <c r="AA103" s="23"/>
      <c r="AB103" s="24"/>
    </row>
    <row r="104" spans="1:28" ht="24.75">
      <c r="A104" s="9">
        <v>2</v>
      </c>
      <c r="B104" s="6">
        <v>2</v>
      </c>
      <c r="C104" s="6">
        <v>1</v>
      </c>
      <c r="D104" s="6">
        <v>1</v>
      </c>
      <c r="E104" s="6">
        <v>3</v>
      </c>
      <c r="F104" s="6">
        <v>2</v>
      </c>
      <c r="G104" s="89">
        <v>4.0999999999999996</v>
      </c>
      <c r="H104" s="794">
        <v>25</v>
      </c>
      <c r="I104" s="10" t="s">
        <v>402</v>
      </c>
      <c r="J104" s="743" t="s">
        <v>135</v>
      </c>
      <c r="K104" s="10" t="s">
        <v>47</v>
      </c>
      <c r="L104" s="10" t="s">
        <v>451</v>
      </c>
      <c r="M104" s="792" t="s">
        <v>503</v>
      </c>
      <c r="N104" s="11">
        <v>2893</v>
      </c>
      <c r="O104" s="743" t="s">
        <v>525</v>
      </c>
      <c r="P104" s="22">
        <v>395651.4</v>
      </c>
      <c r="Q104" s="23">
        <f t="shared" si="15"/>
        <v>131883.80000000002</v>
      </c>
      <c r="R104" s="23">
        <f t="shared" si="22"/>
        <v>131883.80000000002</v>
      </c>
      <c r="S104" s="23">
        <f t="shared" si="22"/>
        <v>131883.80000000002</v>
      </c>
      <c r="T104" s="23"/>
      <c r="U104" s="23"/>
      <c r="V104" s="23"/>
      <c r="W104" s="23"/>
      <c r="X104" s="23"/>
      <c r="Y104" s="23"/>
      <c r="Z104" s="23"/>
      <c r="AA104" s="23"/>
      <c r="AB104" s="24"/>
    </row>
    <row r="105" spans="1:28" ht="24.75">
      <c r="A105" s="9">
        <v>2</v>
      </c>
      <c r="B105" s="6">
        <v>2</v>
      </c>
      <c r="C105" s="6">
        <v>1</v>
      </c>
      <c r="D105" s="6">
        <v>1</v>
      </c>
      <c r="E105" s="6">
        <v>4</v>
      </c>
      <c r="F105" s="6">
        <v>1</v>
      </c>
      <c r="G105" s="89">
        <v>4.0999999999999996</v>
      </c>
      <c r="H105" s="794">
        <v>26</v>
      </c>
      <c r="I105" s="10" t="s">
        <v>389</v>
      </c>
      <c r="J105" s="743" t="s">
        <v>136</v>
      </c>
      <c r="K105" s="10" t="s">
        <v>47</v>
      </c>
      <c r="L105" s="10" t="s">
        <v>440</v>
      </c>
      <c r="M105" s="792" t="s">
        <v>505</v>
      </c>
      <c r="N105" s="11">
        <v>4514</v>
      </c>
      <c r="O105" s="743" t="s">
        <v>525</v>
      </c>
      <c r="P105" s="22">
        <v>90000</v>
      </c>
      <c r="Q105" s="23">
        <f t="shared" si="15"/>
        <v>30000</v>
      </c>
      <c r="R105" s="23">
        <f t="shared" si="22"/>
        <v>30000</v>
      </c>
      <c r="S105" s="23">
        <f t="shared" si="22"/>
        <v>30000</v>
      </c>
      <c r="T105" s="23"/>
      <c r="U105" s="23"/>
      <c r="V105" s="23"/>
      <c r="W105" s="23"/>
      <c r="X105" s="23"/>
      <c r="Y105" s="23"/>
      <c r="Z105" s="23"/>
      <c r="AA105" s="23"/>
      <c r="AB105" s="24"/>
    </row>
    <row r="106" spans="1:28" ht="24.75">
      <c r="A106" s="9">
        <v>2</v>
      </c>
      <c r="B106" s="6">
        <v>2</v>
      </c>
      <c r="C106" s="6">
        <v>1</v>
      </c>
      <c r="D106" s="6">
        <v>1</v>
      </c>
      <c r="E106" s="6">
        <v>4</v>
      </c>
      <c r="F106" s="6">
        <v>1</v>
      </c>
      <c r="G106" s="89">
        <v>4.0999999999999996</v>
      </c>
      <c r="H106" s="794">
        <v>27</v>
      </c>
      <c r="I106" s="10" t="s">
        <v>137</v>
      </c>
      <c r="J106" s="743" t="s">
        <v>86</v>
      </c>
      <c r="K106" s="10" t="s">
        <v>47</v>
      </c>
      <c r="L106" s="10" t="s">
        <v>226</v>
      </c>
      <c r="M106" s="792" t="s">
        <v>505</v>
      </c>
      <c r="N106" s="11"/>
      <c r="O106" s="743" t="s">
        <v>525</v>
      </c>
      <c r="P106" s="22">
        <v>174500.32</v>
      </c>
      <c r="Q106" s="23">
        <f t="shared" si="15"/>
        <v>58166.773333333338</v>
      </c>
      <c r="R106" s="23">
        <f t="shared" si="22"/>
        <v>58166.773333333338</v>
      </c>
      <c r="S106" s="23">
        <f t="shared" si="22"/>
        <v>58166.773333333338</v>
      </c>
      <c r="T106" s="23"/>
      <c r="U106" s="23"/>
      <c r="V106" s="23"/>
      <c r="W106" s="23"/>
      <c r="X106" s="23"/>
      <c r="Y106" s="23"/>
      <c r="Z106" s="23"/>
      <c r="AA106" s="23"/>
      <c r="AB106" s="24"/>
    </row>
    <row r="107" spans="1:28" ht="24.75">
      <c r="A107" s="9">
        <v>2</v>
      </c>
      <c r="B107" s="6">
        <v>2</v>
      </c>
      <c r="C107" s="6">
        <v>1</v>
      </c>
      <c r="D107" s="6">
        <v>1</v>
      </c>
      <c r="E107" s="6">
        <v>3</v>
      </c>
      <c r="F107" s="6">
        <v>2</v>
      </c>
      <c r="G107" s="89">
        <v>4.0999999999999996</v>
      </c>
      <c r="H107" s="794">
        <v>28</v>
      </c>
      <c r="I107" s="10" t="s">
        <v>402</v>
      </c>
      <c r="J107" s="743" t="s">
        <v>486</v>
      </c>
      <c r="K107" s="10" t="s">
        <v>47</v>
      </c>
      <c r="L107" s="10" t="s">
        <v>451</v>
      </c>
      <c r="M107" s="792" t="s">
        <v>503</v>
      </c>
      <c r="N107" s="11">
        <v>2893</v>
      </c>
      <c r="O107" s="743" t="s">
        <v>525</v>
      </c>
      <c r="P107" s="22">
        <v>250000</v>
      </c>
      <c r="Q107" s="23">
        <f t="shared" si="15"/>
        <v>83333.333333333328</v>
      </c>
      <c r="R107" s="23">
        <f t="shared" ref="R107:S117" si="23">Q107</f>
        <v>83333.333333333328</v>
      </c>
      <c r="S107" s="23">
        <f t="shared" si="23"/>
        <v>83333.333333333328</v>
      </c>
      <c r="T107" s="23"/>
      <c r="U107" s="23"/>
      <c r="V107" s="23"/>
      <c r="W107" s="23"/>
      <c r="X107" s="23"/>
      <c r="Y107" s="23"/>
      <c r="Z107" s="23"/>
      <c r="AA107" s="23"/>
      <c r="AB107" s="24"/>
    </row>
    <row r="108" spans="1:28" ht="16.5">
      <c r="A108" s="9">
        <v>2</v>
      </c>
      <c r="B108" s="6">
        <v>2</v>
      </c>
      <c r="C108" s="6">
        <v>1</v>
      </c>
      <c r="D108" s="6">
        <v>1</v>
      </c>
      <c r="E108" s="6">
        <v>3</v>
      </c>
      <c r="F108" s="6">
        <v>2</v>
      </c>
      <c r="G108" s="89">
        <v>4.0999999999999996</v>
      </c>
      <c r="H108" s="794">
        <v>29</v>
      </c>
      <c r="I108" s="10" t="s">
        <v>403</v>
      </c>
      <c r="J108" s="743" t="s">
        <v>138</v>
      </c>
      <c r="K108" s="10" t="s">
        <v>47</v>
      </c>
      <c r="L108" s="10" t="s">
        <v>452</v>
      </c>
      <c r="M108" s="792" t="s">
        <v>503</v>
      </c>
      <c r="N108" s="11">
        <v>5927</v>
      </c>
      <c r="O108" s="743" t="s">
        <v>525</v>
      </c>
      <c r="P108" s="22">
        <v>39613.06</v>
      </c>
      <c r="Q108" s="23">
        <f t="shared" si="15"/>
        <v>13204.353333333333</v>
      </c>
      <c r="R108" s="23">
        <f t="shared" si="23"/>
        <v>13204.353333333333</v>
      </c>
      <c r="S108" s="23">
        <f t="shared" si="23"/>
        <v>13204.353333333333</v>
      </c>
      <c r="T108" s="23"/>
      <c r="U108" s="23"/>
      <c r="V108" s="23"/>
      <c r="W108" s="23"/>
      <c r="X108" s="23"/>
      <c r="Y108" s="23"/>
      <c r="Z108" s="23"/>
      <c r="AA108" s="23"/>
      <c r="AB108" s="24"/>
    </row>
    <row r="109" spans="1:28" ht="16.5">
      <c r="A109" s="9">
        <v>2</v>
      </c>
      <c r="B109" s="6">
        <v>2</v>
      </c>
      <c r="C109" s="6">
        <v>1</v>
      </c>
      <c r="D109" s="6">
        <v>1</v>
      </c>
      <c r="E109" s="6">
        <v>3</v>
      </c>
      <c r="F109" s="6">
        <v>2</v>
      </c>
      <c r="G109" s="89">
        <v>4.0999999999999996</v>
      </c>
      <c r="H109" s="794">
        <v>30</v>
      </c>
      <c r="I109" s="10" t="s">
        <v>404</v>
      </c>
      <c r="J109" s="743" t="s">
        <v>139</v>
      </c>
      <c r="K109" s="10" t="s">
        <v>47</v>
      </c>
      <c r="L109" s="10" t="s">
        <v>452</v>
      </c>
      <c r="M109" s="792" t="s">
        <v>503</v>
      </c>
      <c r="N109" s="11">
        <v>5927</v>
      </c>
      <c r="O109" s="743" t="s">
        <v>525</v>
      </c>
      <c r="P109" s="22">
        <v>11935.89</v>
      </c>
      <c r="Q109" s="23">
        <f t="shared" si="15"/>
        <v>3978.6299999999997</v>
      </c>
      <c r="R109" s="23">
        <f t="shared" si="23"/>
        <v>3978.6299999999997</v>
      </c>
      <c r="S109" s="23">
        <f t="shared" si="23"/>
        <v>3978.6299999999997</v>
      </c>
      <c r="T109" s="23"/>
      <c r="U109" s="23"/>
      <c r="V109" s="23"/>
      <c r="W109" s="23"/>
      <c r="X109" s="23"/>
      <c r="Y109" s="23"/>
      <c r="Z109" s="23"/>
      <c r="AA109" s="23"/>
      <c r="AB109" s="24"/>
    </row>
    <row r="110" spans="1:28" ht="16.5">
      <c r="A110" s="9">
        <v>2</v>
      </c>
      <c r="B110" s="6">
        <v>2</v>
      </c>
      <c r="C110" s="6">
        <v>1</v>
      </c>
      <c r="D110" s="6">
        <v>1</v>
      </c>
      <c r="E110" s="6">
        <v>3</v>
      </c>
      <c r="F110" s="6">
        <v>2</v>
      </c>
      <c r="G110" s="89">
        <v>4.0999999999999996</v>
      </c>
      <c r="H110" s="794">
        <v>31</v>
      </c>
      <c r="I110" s="10" t="s">
        <v>405</v>
      </c>
      <c r="J110" s="743" t="s">
        <v>140</v>
      </c>
      <c r="K110" s="10" t="s">
        <v>47</v>
      </c>
      <c r="L110" s="10" t="s">
        <v>452</v>
      </c>
      <c r="M110" s="792" t="s">
        <v>503</v>
      </c>
      <c r="N110" s="11">
        <v>5927</v>
      </c>
      <c r="O110" s="743" t="s">
        <v>525</v>
      </c>
      <c r="P110" s="22">
        <v>5311.28</v>
      </c>
      <c r="Q110" s="23">
        <f t="shared" si="15"/>
        <v>1770.4266666666665</v>
      </c>
      <c r="R110" s="23">
        <f t="shared" si="23"/>
        <v>1770.4266666666665</v>
      </c>
      <c r="S110" s="23">
        <f t="shared" si="23"/>
        <v>1770.4266666666665</v>
      </c>
      <c r="T110" s="23"/>
      <c r="U110" s="23"/>
      <c r="V110" s="23"/>
      <c r="W110" s="23"/>
      <c r="X110" s="23"/>
      <c r="Y110" s="23"/>
      <c r="Z110" s="23"/>
      <c r="AA110" s="23"/>
      <c r="AB110" s="24"/>
    </row>
    <row r="111" spans="1:28" ht="16.5">
      <c r="A111" s="9">
        <v>2</v>
      </c>
      <c r="B111" s="6">
        <v>2</v>
      </c>
      <c r="C111" s="6">
        <v>1</v>
      </c>
      <c r="D111" s="6">
        <v>1</v>
      </c>
      <c r="E111" s="6">
        <v>3</v>
      </c>
      <c r="F111" s="6">
        <v>2</v>
      </c>
      <c r="G111" s="89">
        <v>4.0999999999999996</v>
      </c>
      <c r="H111" s="794">
        <v>32</v>
      </c>
      <c r="I111" s="10" t="s">
        <v>406</v>
      </c>
      <c r="J111" s="743" t="s">
        <v>141</v>
      </c>
      <c r="K111" s="10" t="s">
        <v>47</v>
      </c>
      <c r="L111" s="10" t="s">
        <v>453</v>
      </c>
      <c r="M111" s="792" t="s">
        <v>503</v>
      </c>
      <c r="N111" s="11">
        <v>3835</v>
      </c>
      <c r="O111" s="743" t="s">
        <v>525</v>
      </c>
      <c r="P111" s="22">
        <v>377455.67999999993</v>
      </c>
      <c r="Q111" s="23">
        <f t="shared" si="15"/>
        <v>125818.55999999998</v>
      </c>
      <c r="R111" s="23">
        <f t="shared" si="23"/>
        <v>125818.55999999998</v>
      </c>
      <c r="S111" s="23">
        <f t="shared" si="23"/>
        <v>125818.55999999998</v>
      </c>
      <c r="T111" s="23"/>
      <c r="U111" s="23"/>
      <c r="V111" s="23"/>
      <c r="W111" s="23"/>
      <c r="X111" s="23"/>
      <c r="Y111" s="23"/>
      <c r="Z111" s="23"/>
      <c r="AA111" s="23"/>
      <c r="AB111" s="24"/>
    </row>
    <row r="112" spans="1:28" ht="16.5">
      <c r="A112" s="9">
        <v>2</v>
      </c>
      <c r="B112" s="6">
        <v>2</v>
      </c>
      <c r="C112" s="6">
        <v>1</v>
      </c>
      <c r="D112" s="6">
        <v>1</v>
      </c>
      <c r="E112" s="6">
        <v>3</v>
      </c>
      <c r="F112" s="6">
        <v>2</v>
      </c>
      <c r="G112" s="89">
        <v>4.0999999999999996</v>
      </c>
      <c r="H112" s="794">
        <v>33</v>
      </c>
      <c r="I112" s="10" t="s">
        <v>407</v>
      </c>
      <c r="J112" s="743" t="s">
        <v>142</v>
      </c>
      <c r="K112" s="10" t="s">
        <v>47</v>
      </c>
      <c r="L112" s="10" t="s">
        <v>454</v>
      </c>
      <c r="M112" s="792" t="s">
        <v>503</v>
      </c>
      <c r="N112" s="11">
        <v>3853</v>
      </c>
      <c r="O112" s="743" t="s">
        <v>525</v>
      </c>
      <c r="P112" s="22">
        <v>35275.85</v>
      </c>
      <c r="Q112" s="23">
        <f t="shared" ref="Q112:Q139" si="24">P112/3</f>
        <v>11758.616666666667</v>
      </c>
      <c r="R112" s="23">
        <f t="shared" si="23"/>
        <v>11758.616666666667</v>
      </c>
      <c r="S112" s="23">
        <f t="shared" si="23"/>
        <v>11758.616666666667</v>
      </c>
      <c r="T112" s="23"/>
      <c r="U112" s="23"/>
      <c r="V112" s="23"/>
      <c r="W112" s="23"/>
      <c r="X112" s="23"/>
      <c r="Y112" s="23"/>
      <c r="Z112" s="23"/>
      <c r="AA112" s="23"/>
      <c r="AB112" s="24"/>
    </row>
    <row r="113" spans="1:28" ht="16.5">
      <c r="A113" s="9">
        <v>2</v>
      </c>
      <c r="B113" s="6">
        <v>2</v>
      </c>
      <c r="C113" s="6">
        <v>1</v>
      </c>
      <c r="D113" s="6">
        <v>1</v>
      </c>
      <c r="E113" s="6">
        <v>3</v>
      </c>
      <c r="F113" s="6">
        <v>2</v>
      </c>
      <c r="G113" s="89">
        <v>4.0999999999999996</v>
      </c>
      <c r="H113" s="794">
        <v>34</v>
      </c>
      <c r="I113" s="10" t="s">
        <v>408</v>
      </c>
      <c r="J113" s="743" t="s">
        <v>143</v>
      </c>
      <c r="K113" s="10" t="s">
        <v>47</v>
      </c>
      <c r="L113" s="10" t="s">
        <v>455</v>
      </c>
      <c r="M113" s="792" t="s">
        <v>503</v>
      </c>
      <c r="N113" s="11">
        <v>177</v>
      </c>
      <c r="O113" s="743" t="s">
        <v>525</v>
      </c>
      <c r="P113" s="22">
        <v>63481.640000000014</v>
      </c>
      <c r="Q113" s="23">
        <f t="shared" si="24"/>
        <v>21160.546666666673</v>
      </c>
      <c r="R113" s="23">
        <f t="shared" si="23"/>
        <v>21160.546666666673</v>
      </c>
      <c r="S113" s="23">
        <f t="shared" si="23"/>
        <v>21160.546666666673</v>
      </c>
      <c r="T113" s="23"/>
      <c r="U113" s="23"/>
      <c r="V113" s="23"/>
      <c r="W113" s="23"/>
      <c r="X113" s="23"/>
      <c r="Y113" s="23"/>
      <c r="Z113" s="23"/>
      <c r="AA113" s="23"/>
      <c r="AB113" s="24"/>
    </row>
    <row r="114" spans="1:28" ht="16.5">
      <c r="A114" s="9">
        <v>2</v>
      </c>
      <c r="B114" s="6">
        <v>2</v>
      </c>
      <c r="C114" s="6">
        <v>1</v>
      </c>
      <c r="D114" s="6">
        <v>1</v>
      </c>
      <c r="E114" s="6">
        <v>3</v>
      </c>
      <c r="F114" s="6">
        <v>2</v>
      </c>
      <c r="G114" s="89">
        <v>4.0999999999999996</v>
      </c>
      <c r="H114" s="794">
        <v>35</v>
      </c>
      <c r="I114" s="10" t="s">
        <v>116</v>
      </c>
      <c r="J114" s="743" t="s">
        <v>86</v>
      </c>
      <c r="K114" s="10" t="s">
        <v>47</v>
      </c>
      <c r="L114" s="10" t="s">
        <v>226</v>
      </c>
      <c r="M114" s="792" t="s">
        <v>503</v>
      </c>
      <c r="N114" s="11"/>
      <c r="O114" s="743" t="s">
        <v>525</v>
      </c>
      <c r="P114" s="22">
        <v>216859.49</v>
      </c>
      <c r="Q114" s="23">
        <f t="shared" si="24"/>
        <v>72286.496666666659</v>
      </c>
      <c r="R114" s="23">
        <f t="shared" si="23"/>
        <v>72286.496666666659</v>
      </c>
      <c r="S114" s="23">
        <f t="shared" si="23"/>
        <v>72286.496666666659</v>
      </c>
      <c r="T114" s="23"/>
      <c r="U114" s="23"/>
      <c r="V114" s="23"/>
      <c r="W114" s="23"/>
      <c r="X114" s="23"/>
      <c r="Y114" s="23"/>
      <c r="Z114" s="23"/>
      <c r="AA114" s="23"/>
      <c r="AB114" s="24"/>
    </row>
    <row r="115" spans="1:28" ht="16.5">
      <c r="A115" s="9">
        <v>2</v>
      </c>
      <c r="B115" s="6">
        <v>2</v>
      </c>
      <c r="C115" s="6">
        <v>1</v>
      </c>
      <c r="D115" s="6">
        <v>1</v>
      </c>
      <c r="E115" s="6">
        <v>3</v>
      </c>
      <c r="F115" s="6">
        <v>2</v>
      </c>
      <c r="G115" s="89">
        <v>4.0999999999999996</v>
      </c>
      <c r="H115" s="794">
        <v>36</v>
      </c>
      <c r="I115" s="10" t="s">
        <v>409</v>
      </c>
      <c r="J115" s="743" t="s">
        <v>144</v>
      </c>
      <c r="K115" s="10" t="s">
        <v>47</v>
      </c>
      <c r="L115" s="10" t="s">
        <v>456</v>
      </c>
      <c r="M115" s="792" t="s">
        <v>503</v>
      </c>
      <c r="N115" s="11" t="s">
        <v>504</v>
      </c>
      <c r="O115" s="743" t="s">
        <v>525</v>
      </c>
      <c r="P115" s="22">
        <v>35160.580000000016</v>
      </c>
      <c r="Q115" s="23">
        <f t="shared" si="24"/>
        <v>11720.193333333338</v>
      </c>
      <c r="R115" s="23">
        <f t="shared" si="23"/>
        <v>11720.193333333338</v>
      </c>
      <c r="S115" s="23">
        <f t="shared" si="23"/>
        <v>11720.193333333338</v>
      </c>
      <c r="T115" s="23"/>
      <c r="U115" s="23"/>
      <c r="V115" s="23"/>
      <c r="W115" s="23"/>
      <c r="X115" s="23"/>
      <c r="Y115" s="23"/>
      <c r="Z115" s="23"/>
      <c r="AA115" s="23"/>
      <c r="AB115" s="24"/>
    </row>
    <row r="116" spans="1:28" ht="16.5">
      <c r="A116" s="9">
        <v>2</v>
      </c>
      <c r="B116" s="6">
        <v>2</v>
      </c>
      <c r="C116" s="6">
        <v>1</v>
      </c>
      <c r="D116" s="6">
        <v>1</v>
      </c>
      <c r="E116" s="6">
        <v>3</v>
      </c>
      <c r="F116" s="6">
        <v>2</v>
      </c>
      <c r="G116" s="89">
        <v>4.0999999999999996</v>
      </c>
      <c r="H116" s="794">
        <v>37</v>
      </c>
      <c r="I116" s="10" t="s">
        <v>410</v>
      </c>
      <c r="J116" s="743" t="s">
        <v>145</v>
      </c>
      <c r="K116" s="10" t="s">
        <v>47</v>
      </c>
      <c r="L116" s="10" t="s">
        <v>457</v>
      </c>
      <c r="M116" s="792" t="s">
        <v>503</v>
      </c>
      <c r="N116" s="11">
        <v>2249</v>
      </c>
      <c r="O116" s="743" t="s">
        <v>525</v>
      </c>
      <c r="P116" s="22">
        <v>124236.20000000003</v>
      </c>
      <c r="Q116" s="23">
        <f t="shared" si="24"/>
        <v>41412.066666666673</v>
      </c>
      <c r="R116" s="23">
        <f t="shared" si="23"/>
        <v>41412.066666666673</v>
      </c>
      <c r="S116" s="23">
        <f t="shared" si="23"/>
        <v>41412.066666666673</v>
      </c>
      <c r="T116" s="23"/>
      <c r="U116" s="23"/>
      <c r="V116" s="23"/>
      <c r="W116" s="23"/>
      <c r="X116" s="23"/>
      <c r="Y116" s="23"/>
      <c r="Z116" s="23"/>
      <c r="AA116" s="23"/>
      <c r="AB116" s="24"/>
    </row>
    <row r="117" spans="1:28" ht="33">
      <c r="A117" s="9">
        <v>2</v>
      </c>
      <c r="B117" s="6">
        <v>2</v>
      </c>
      <c r="C117" s="6">
        <v>1</v>
      </c>
      <c r="D117" s="6">
        <v>1</v>
      </c>
      <c r="E117" s="6">
        <v>3</v>
      </c>
      <c r="F117" s="6">
        <v>2</v>
      </c>
      <c r="G117" s="89">
        <v>4.0999999999999996</v>
      </c>
      <c r="H117" s="794">
        <v>38</v>
      </c>
      <c r="I117" s="10" t="s">
        <v>411</v>
      </c>
      <c r="J117" s="743" t="s">
        <v>146</v>
      </c>
      <c r="K117" s="10" t="s">
        <v>47</v>
      </c>
      <c r="L117" s="10" t="s">
        <v>458</v>
      </c>
      <c r="M117" s="792" t="s">
        <v>503</v>
      </c>
      <c r="N117" s="11">
        <v>1266</v>
      </c>
      <c r="O117" s="743" t="s">
        <v>525</v>
      </c>
      <c r="P117" s="22">
        <v>366221.56</v>
      </c>
      <c r="Q117" s="23">
        <f t="shared" si="24"/>
        <v>122073.85333333333</v>
      </c>
      <c r="R117" s="23">
        <f t="shared" si="23"/>
        <v>122073.85333333333</v>
      </c>
      <c r="S117" s="23">
        <f t="shared" si="23"/>
        <v>122073.85333333333</v>
      </c>
      <c r="T117" s="23"/>
      <c r="U117" s="23"/>
      <c r="V117" s="23"/>
      <c r="W117" s="23"/>
      <c r="X117" s="23"/>
      <c r="Y117" s="23"/>
      <c r="Z117" s="23"/>
      <c r="AA117" s="23"/>
      <c r="AB117" s="24"/>
    </row>
    <row r="118" spans="1:28" ht="24.75">
      <c r="A118" s="9">
        <v>2</v>
      </c>
      <c r="B118" s="6">
        <v>2</v>
      </c>
      <c r="C118" s="6">
        <v>1</v>
      </c>
      <c r="D118" s="6">
        <v>1</v>
      </c>
      <c r="E118" s="6">
        <v>2</v>
      </c>
      <c r="F118" s="6">
        <v>4</v>
      </c>
      <c r="G118" s="89">
        <v>4.0999999999999996</v>
      </c>
      <c r="H118" s="794">
        <v>39</v>
      </c>
      <c r="I118" s="10" t="s">
        <v>412</v>
      </c>
      <c r="J118" s="743" t="s">
        <v>88</v>
      </c>
      <c r="K118" s="10" t="s">
        <v>47</v>
      </c>
      <c r="L118" s="10" t="s">
        <v>459</v>
      </c>
      <c r="M118" s="792" t="s">
        <v>505</v>
      </c>
      <c r="N118" s="11">
        <v>1523</v>
      </c>
      <c r="O118" s="743" t="s">
        <v>525</v>
      </c>
      <c r="P118" s="22">
        <v>403043.43</v>
      </c>
      <c r="Q118" s="23">
        <f t="shared" si="24"/>
        <v>134347.81</v>
      </c>
      <c r="R118" s="23">
        <f>Q118</f>
        <v>134347.81</v>
      </c>
      <c r="S118" s="23">
        <f>R118</f>
        <v>134347.81</v>
      </c>
      <c r="T118" s="23"/>
      <c r="U118" s="23"/>
      <c r="V118" s="23"/>
      <c r="W118" s="23"/>
      <c r="X118" s="23"/>
      <c r="Y118" s="23"/>
      <c r="Z118" s="23"/>
      <c r="AA118" s="23"/>
      <c r="AB118" s="24"/>
    </row>
    <row r="119" spans="1:28" ht="24.75">
      <c r="A119" s="9">
        <v>2</v>
      </c>
      <c r="B119" s="6">
        <v>2</v>
      </c>
      <c r="C119" s="6">
        <v>1</v>
      </c>
      <c r="D119" s="6">
        <v>1</v>
      </c>
      <c r="E119" s="6">
        <v>4</v>
      </c>
      <c r="F119" s="6">
        <v>1</v>
      </c>
      <c r="G119" s="89">
        <v>4.0999999999999996</v>
      </c>
      <c r="H119" s="794">
        <v>40</v>
      </c>
      <c r="I119" s="10" t="s">
        <v>413</v>
      </c>
      <c r="J119" s="743" t="s">
        <v>89</v>
      </c>
      <c r="K119" s="10" t="s">
        <v>47</v>
      </c>
      <c r="L119" s="10" t="s">
        <v>460</v>
      </c>
      <c r="M119" s="792" t="s">
        <v>505</v>
      </c>
      <c r="N119" s="11">
        <v>186</v>
      </c>
      <c r="O119" s="743" t="s">
        <v>525</v>
      </c>
      <c r="P119" s="22">
        <v>153125.12</v>
      </c>
      <c r="Q119" s="23">
        <f t="shared" si="24"/>
        <v>51041.706666666665</v>
      </c>
      <c r="R119" s="23">
        <f t="shared" ref="R119:S123" si="25">Q119</f>
        <v>51041.706666666665</v>
      </c>
      <c r="S119" s="23">
        <f t="shared" si="25"/>
        <v>51041.706666666665</v>
      </c>
      <c r="T119" s="23"/>
      <c r="U119" s="23"/>
      <c r="V119" s="23"/>
      <c r="W119" s="23"/>
      <c r="X119" s="23"/>
      <c r="Y119" s="23"/>
      <c r="Z119" s="23"/>
      <c r="AA119" s="23"/>
      <c r="AB119" s="24"/>
    </row>
    <row r="120" spans="1:28" ht="24.75">
      <c r="A120" s="9">
        <v>2</v>
      </c>
      <c r="B120" s="6">
        <v>2</v>
      </c>
      <c r="C120" s="6">
        <v>1</v>
      </c>
      <c r="D120" s="6">
        <v>1</v>
      </c>
      <c r="E120" s="6">
        <v>4</v>
      </c>
      <c r="F120" s="6">
        <v>1</v>
      </c>
      <c r="G120" s="89">
        <v>4.0999999999999996</v>
      </c>
      <c r="H120" s="794">
        <v>41</v>
      </c>
      <c r="I120" s="10" t="s">
        <v>509</v>
      </c>
      <c r="J120" s="743" t="s">
        <v>90</v>
      </c>
      <c r="K120" s="10" t="s">
        <v>47</v>
      </c>
      <c r="L120" s="10" t="s">
        <v>442</v>
      </c>
      <c r="M120" s="792" t="s">
        <v>505</v>
      </c>
      <c r="N120" s="11">
        <v>5927</v>
      </c>
      <c r="O120" s="743" t="s">
        <v>524</v>
      </c>
      <c r="P120" s="22">
        <v>2857079.7700000033</v>
      </c>
      <c r="Q120" s="23">
        <f t="shared" si="24"/>
        <v>952359.92333333439</v>
      </c>
      <c r="R120" s="23">
        <f t="shared" si="25"/>
        <v>952359.92333333439</v>
      </c>
      <c r="S120" s="23">
        <f t="shared" si="25"/>
        <v>952359.92333333439</v>
      </c>
      <c r="T120" s="23"/>
      <c r="U120" s="23"/>
      <c r="V120" s="23"/>
      <c r="W120" s="23"/>
      <c r="X120" s="23"/>
      <c r="Y120" s="23"/>
      <c r="Z120" s="23"/>
      <c r="AA120" s="23"/>
      <c r="AB120" s="24"/>
    </row>
    <row r="121" spans="1:28" ht="24.75">
      <c r="A121" s="9">
        <v>2</v>
      </c>
      <c r="B121" s="6">
        <v>2</v>
      </c>
      <c r="C121" s="6">
        <v>1</v>
      </c>
      <c r="D121" s="6">
        <v>1</v>
      </c>
      <c r="E121" s="6">
        <v>5</v>
      </c>
      <c r="F121" s="6">
        <v>2</v>
      </c>
      <c r="G121" s="89">
        <v>4.0999999999999996</v>
      </c>
      <c r="H121" s="794">
        <v>42</v>
      </c>
      <c r="I121" s="10" t="s">
        <v>414</v>
      </c>
      <c r="J121" s="743" t="s">
        <v>148</v>
      </c>
      <c r="K121" s="10" t="s">
        <v>47</v>
      </c>
      <c r="L121" s="10" t="s">
        <v>147</v>
      </c>
      <c r="M121" s="792" t="s">
        <v>507</v>
      </c>
      <c r="N121" s="11">
        <v>664225</v>
      </c>
      <c r="O121" s="743" t="s">
        <v>525</v>
      </c>
      <c r="P121" s="22">
        <v>259573.71000000002</v>
      </c>
      <c r="Q121" s="23">
        <f t="shared" si="24"/>
        <v>86524.57</v>
      </c>
      <c r="R121" s="23">
        <f t="shared" si="25"/>
        <v>86524.57</v>
      </c>
      <c r="S121" s="23">
        <f t="shared" si="25"/>
        <v>86524.57</v>
      </c>
      <c r="T121" s="23"/>
      <c r="U121" s="23"/>
      <c r="V121" s="23"/>
      <c r="W121" s="23"/>
      <c r="X121" s="23"/>
      <c r="Y121" s="23"/>
      <c r="Z121" s="23"/>
      <c r="AA121" s="23"/>
      <c r="AB121" s="24"/>
    </row>
    <row r="122" spans="1:28" ht="24.75">
      <c r="A122" s="9">
        <v>2</v>
      </c>
      <c r="B122" s="6">
        <v>2</v>
      </c>
      <c r="C122" s="6">
        <v>1</v>
      </c>
      <c r="D122" s="6">
        <v>1</v>
      </c>
      <c r="E122" s="6">
        <v>5</v>
      </c>
      <c r="F122" s="6">
        <v>2</v>
      </c>
      <c r="G122" s="89">
        <v>4.0999999999999996</v>
      </c>
      <c r="H122" s="794">
        <v>43</v>
      </c>
      <c r="I122" s="10" t="s">
        <v>415</v>
      </c>
      <c r="J122" s="743" t="s">
        <v>149</v>
      </c>
      <c r="K122" s="10" t="s">
        <v>47</v>
      </c>
      <c r="L122" s="10" t="s">
        <v>461</v>
      </c>
      <c r="M122" s="792" t="s">
        <v>507</v>
      </c>
      <c r="N122" s="11">
        <v>664225</v>
      </c>
      <c r="O122" s="743" t="s">
        <v>525</v>
      </c>
      <c r="P122" s="22">
        <v>236190.18</v>
      </c>
      <c r="Q122" s="23">
        <f t="shared" si="24"/>
        <v>78730.06</v>
      </c>
      <c r="R122" s="23">
        <f t="shared" si="25"/>
        <v>78730.06</v>
      </c>
      <c r="S122" s="23">
        <f t="shared" si="25"/>
        <v>78730.06</v>
      </c>
      <c r="T122" s="23"/>
      <c r="U122" s="23"/>
      <c r="V122" s="23"/>
      <c r="W122" s="23"/>
      <c r="X122" s="23"/>
      <c r="Y122" s="23"/>
      <c r="Z122" s="23"/>
      <c r="AA122" s="23"/>
      <c r="AB122" s="24"/>
    </row>
    <row r="123" spans="1:28" ht="24.75">
      <c r="A123" s="9">
        <v>3</v>
      </c>
      <c r="B123" s="6">
        <v>5</v>
      </c>
      <c r="C123" s="6">
        <v>1</v>
      </c>
      <c r="D123" s="6">
        <v>3</v>
      </c>
      <c r="E123" s="6">
        <v>4</v>
      </c>
      <c r="F123" s="6">
        <v>3</v>
      </c>
      <c r="G123" s="89">
        <v>4.0999999999999996</v>
      </c>
      <c r="H123" s="794">
        <v>44</v>
      </c>
      <c r="I123" s="10" t="s">
        <v>416</v>
      </c>
      <c r="J123" s="743" t="s">
        <v>150</v>
      </c>
      <c r="K123" s="10" t="s">
        <v>47</v>
      </c>
      <c r="L123" s="10" t="s">
        <v>462</v>
      </c>
      <c r="M123" s="792" t="s">
        <v>507</v>
      </c>
      <c r="N123" s="11">
        <v>664225</v>
      </c>
      <c r="O123" s="743" t="s">
        <v>525</v>
      </c>
      <c r="P123" s="22">
        <v>48720</v>
      </c>
      <c r="Q123" s="23">
        <f t="shared" si="24"/>
        <v>16240</v>
      </c>
      <c r="R123" s="23">
        <f t="shared" si="25"/>
        <v>16240</v>
      </c>
      <c r="S123" s="23">
        <f t="shared" si="25"/>
        <v>16240</v>
      </c>
      <c r="T123" s="23"/>
      <c r="U123" s="23"/>
      <c r="V123" s="23"/>
      <c r="W123" s="23"/>
      <c r="X123" s="23"/>
      <c r="Y123" s="23"/>
      <c r="Z123" s="23"/>
      <c r="AA123" s="23"/>
      <c r="AB123" s="24"/>
    </row>
    <row r="124" spans="1:28" ht="16.5">
      <c r="A124" s="9">
        <v>2</v>
      </c>
      <c r="B124" s="6">
        <v>5</v>
      </c>
      <c r="C124" s="6">
        <v>1</v>
      </c>
      <c r="D124" s="6">
        <v>1</v>
      </c>
      <c r="E124" s="6">
        <v>1</v>
      </c>
      <c r="F124" s="6">
        <v>6</v>
      </c>
      <c r="G124" s="89">
        <v>4.0999999999999996</v>
      </c>
      <c r="H124" s="794">
        <v>45</v>
      </c>
      <c r="I124" s="10" t="s">
        <v>417</v>
      </c>
      <c r="J124" s="743" t="s">
        <v>91</v>
      </c>
      <c r="K124" s="10" t="s">
        <v>47</v>
      </c>
      <c r="L124" s="10" t="s">
        <v>462</v>
      </c>
      <c r="M124" s="792" t="s">
        <v>506</v>
      </c>
      <c r="N124" s="11">
        <v>1532</v>
      </c>
      <c r="O124" s="743" t="s">
        <v>525</v>
      </c>
      <c r="P124" s="22">
        <v>55040.070000000007</v>
      </c>
      <c r="Q124" s="23">
        <f t="shared" si="24"/>
        <v>18346.690000000002</v>
      </c>
      <c r="R124" s="23">
        <f t="shared" ref="R124:S136" si="26">Q124</f>
        <v>18346.690000000002</v>
      </c>
      <c r="S124" s="23">
        <f t="shared" si="26"/>
        <v>18346.690000000002</v>
      </c>
      <c r="T124" s="23"/>
      <c r="U124" s="23"/>
      <c r="V124" s="23"/>
      <c r="W124" s="23"/>
      <c r="X124" s="23"/>
      <c r="Y124" s="23"/>
      <c r="Z124" s="23"/>
      <c r="AA124" s="23"/>
      <c r="AB124" s="24"/>
    </row>
    <row r="125" spans="1:28" ht="16.5">
      <c r="A125" s="9">
        <v>2</v>
      </c>
      <c r="B125" s="6">
        <v>5</v>
      </c>
      <c r="C125" s="6">
        <v>1</v>
      </c>
      <c r="D125" s="6">
        <v>1</v>
      </c>
      <c r="E125" s="6">
        <v>1</v>
      </c>
      <c r="F125" s="6">
        <v>6</v>
      </c>
      <c r="G125" s="89">
        <v>4.0999999999999996</v>
      </c>
      <c r="H125" s="794">
        <v>46</v>
      </c>
      <c r="I125" s="10" t="s">
        <v>418</v>
      </c>
      <c r="J125" s="743" t="s">
        <v>92</v>
      </c>
      <c r="K125" s="10" t="s">
        <v>47</v>
      </c>
      <c r="L125" s="10" t="s">
        <v>463</v>
      </c>
      <c r="M125" s="792" t="s">
        <v>506</v>
      </c>
      <c r="N125" s="11">
        <v>2269</v>
      </c>
      <c r="O125" s="743" t="s">
        <v>525</v>
      </c>
      <c r="P125" s="22">
        <v>153275.66999999998</v>
      </c>
      <c r="Q125" s="23">
        <f t="shared" si="24"/>
        <v>51091.889999999992</v>
      </c>
      <c r="R125" s="23">
        <f t="shared" si="26"/>
        <v>51091.889999999992</v>
      </c>
      <c r="S125" s="23">
        <f t="shared" si="26"/>
        <v>51091.889999999992</v>
      </c>
      <c r="T125" s="23"/>
      <c r="U125" s="23"/>
      <c r="V125" s="23"/>
      <c r="W125" s="23"/>
      <c r="X125" s="23"/>
      <c r="Y125" s="23"/>
      <c r="Z125" s="23"/>
      <c r="AA125" s="23"/>
      <c r="AB125" s="24"/>
    </row>
    <row r="126" spans="1:28" ht="16.5">
      <c r="A126" s="9">
        <v>2</v>
      </c>
      <c r="B126" s="6">
        <v>5</v>
      </c>
      <c r="C126" s="6">
        <v>1</v>
      </c>
      <c r="D126" s="6">
        <v>1</v>
      </c>
      <c r="E126" s="6">
        <v>1</v>
      </c>
      <c r="F126" s="6">
        <v>6</v>
      </c>
      <c r="G126" s="89">
        <v>4.0999999999999996</v>
      </c>
      <c r="H126" s="794">
        <v>47</v>
      </c>
      <c r="I126" s="10" t="s">
        <v>419</v>
      </c>
      <c r="J126" s="743" t="s">
        <v>93</v>
      </c>
      <c r="K126" s="10" t="s">
        <v>47</v>
      </c>
      <c r="L126" s="10" t="s">
        <v>451</v>
      </c>
      <c r="M126" s="792" t="s">
        <v>506</v>
      </c>
      <c r="N126" s="11">
        <v>2893</v>
      </c>
      <c r="O126" s="743" t="s">
        <v>525</v>
      </c>
      <c r="P126" s="22">
        <v>66093.77999999997</v>
      </c>
      <c r="Q126" s="23">
        <f t="shared" si="24"/>
        <v>22031.259999999991</v>
      </c>
      <c r="R126" s="23">
        <f t="shared" si="26"/>
        <v>22031.259999999991</v>
      </c>
      <c r="S126" s="23">
        <f t="shared" si="26"/>
        <v>22031.259999999991</v>
      </c>
      <c r="T126" s="23"/>
      <c r="U126" s="23"/>
      <c r="V126" s="23"/>
      <c r="W126" s="23"/>
      <c r="X126" s="23"/>
      <c r="Y126" s="23"/>
      <c r="Z126" s="23"/>
      <c r="AA126" s="23"/>
      <c r="AB126" s="24"/>
    </row>
    <row r="127" spans="1:28" ht="16.5">
      <c r="A127" s="9">
        <v>2</v>
      </c>
      <c r="B127" s="6">
        <v>5</v>
      </c>
      <c r="C127" s="6">
        <v>1</v>
      </c>
      <c r="D127" s="6">
        <v>1</v>
      </c>
      <c r="E127" s="6">
        <v>1</v>
      </c>
      <c r="F127" s="6">
        <v>6</v>
      </c>
      <c r="G127" s="89">
        <v>4.0999999999999996</v>
      </c>
      <c r="H127" s="794">
        <v>48</v>
      </c>
      <c r="I127" s="10" t="s">
        <v>420</v>
      </c>
      <c r="J127" s="743" t="s">
        <v>94</v>
      </c>
      <c r="K127" s="10" t="s">
        <v>47</v>
      </c>
      <c r="L127" s="10" t="s">
        <v>464</v>
      </c>
      <c r="M127" s="792" t="s">
        <v>506</v>
      </c>
      <c r="N127" s="11">
        <v>5022</v>
      </c>
      <c r="O127" s="743" t="s">
        <v>525</v>
      </c>
      <c r="P127" s="22">
        <v>41126.169999999955</v>
      </c>
      <c r="Q127" s="23">
        <f t="shared" si="24"/>
        <v>13708.723333333319</v>
      </c>
      <c r="R127" s="23">
        <f t="shared" si="26"/>
        <v>13708.723333333319</v>
      </c>
      <c r="S127" s="23">
        <f t="shared" si="26"/>
        <v>13708.723333333319</v>
      </c>
      <c r="T127" s="23"/>
      <c r="U127" s="23"/>
      <c r="V127" s="23"/>
      <c r="W127" s="23"/>
      <c r="X127" s="23"/>
      <c r="Y127" s="23"/>
      <c r="Z127" s="23"/>
      <c r="AA127" s="23"/>
      <c r="AB127" s="24"/>
    </row>
    <row r="128" spans="1:28" ht="16.5">
      <c r="A128" s="9">
        <v>2</v>
      </c>
      <c r="B128" s="6">
        <v>5</v>
      </c>
      <c r="C128" s="6">
        <v>1</v>
      </c>
      <c r="D128" s="6">
        <v>1</v>
      </c>
      <c r="E128" s="6">
        <v>1</v>
      </c>
      <c r="F128" s="6">
        <v>6</v>
      </c>
      <c r="G128" s="89">
        <v>4.0999999999999996</v>
      </c>
      <c r="H128" s="794">
        <v>49</v>
      </c>
      <c r="I128" s="10" t="s">
        <v>421</v>
      </c>
      <c r="J128" s="743" t="s">
        <v>95</v>
      </c>
      <c r="K128" s="10" t="s">
        <v>47</v>
      </c>
      <c r="L128" s="10" t="s">
        <v>465</v>
      </c>
      <c r="M128" s="792" t="s">
        <v>506</v>
      </c>
      <c r="N128" s="11">
        <v>242</v>
      </c>
      <c r="O128" s="743" t="s">
        <v>525</v>
      </c>
      <c r="P128" s="22">
        <v>333240</v>
      </c>
      <c r="Q128" s="23">
        <f t="shared" si="24"/>
        <v>111080</v>
      </c>
      <c r="R128" s="23">
        <f t="shared" si="26"/>
        <v>111080</v>
      </c>
      <c r="S128" s="23">
        <f t="shared" si="26"/>
        <v>111080</v>
      </c>
      <c r="T128" s="23"/>
      <c r="U128" s="23"/>
      <c r="V128" s="23"/>
      <c r="W128" s="23"/>
      <c r="X128" s="23"/>
      <c r="Y128" s="23"/>
      <c r="Z128" s="23"/>
      <c r="AA128" s="23"/>
      <c r="AB128" s="24"/>
    </row>
    <row r="129" spans="1:28" ht="16.5">
      <c r="A129" s="9">
        <v>2</v>
      </c>
      <c r="B129" s="6">
        <v>5</v>
      </c>
      <c r="C129" s="6">
        <v>1</v>
      </c>
      <c r="D129" s="6">
        <v>1</v>
      </c>
      <c r="E129" s="6">
        <v>1</v>
      </c>
      <c r="F129" s="6">
        <v>6</v>
      </c>
      <c r="G129" s="89">
        <v>4.0999999999999996</v>
      </c>
      <c r="H129" s="794">
        <v>50</v>
      </c>
      <c r="I129" s="10" t="s">
        <v>422</v>
      </c>
      <c r="J129" s="743" t="s">
        <v>96</v>
      </c>
      <c r="K129" s="10" t="s">
        <v>47</v>
      </c>
      <c r="L129" s="10" t="s">
        <v>466</v>
      </c>
      <c r="M129" s="792" t="s">
        <v>506</v>
      </c>
      <c r="N129" s="11">
        <v>1547</v>
      </c>
      <c r="O129" s="743" t="s">
        <v>525</v>
      </c>
      <c r="P129" s="22">
        <v>3445.3899999999921</v>
      </c>
      <c r="Q129" s="23">
        <f t="shared" si="24"/>
        <v>1148.4633333333306</v>
      </c>
      <c r="R129" s="23">
        <f t="shared" si="26"/>
        <v>1148.4633333333306</v>
      </c>
      <c r="S129" s="23">
        <f t="shared" si="26"/>
        <v>1148.4633333333306</v>
      </c>
      <c r="T129" s="23"/>
      <c r="U129" s="23"/>
      <c r="V129" s="23"/>
      <c r="W129" s="23"/>
      <c r="X129" s="23"/>
      <c r="Y129" s="23"/>
      <c r="Z129" s="23"/>
      <c r="AA129" s="23"/>
      <c r="AB129" s="24"/>
    </row>
    <row r="130" spans="1:28" ht="16.5">
      <c r="A130" s="9">
        <v>2</v>
      </c>
      <c r="B130" s="6">
        <v>5</v>
      </c>
      <c r="C130" s="6">
        <v>1</v>
      </c>
      <c r="D130" s="6">
        <v>1</v>
      </c>
      <c r="E130" s="6">
        <v>1</v>
      </c>
      <c r="F130" s="6">
        <v>6</v>
      </c>
      <c r="G130" s="89">
        <v>4.0999999999999996</v>
      </c>
      <c r="H130" s="794">
        <v>51</v>
      </c>
      <c r="I130" s="10" t="s">
        <v>423</v>
      </c>
      <c r="J130" s="743" t="s">
        <v>97</v>
      </c>
      <c r="K130" s="10" t="s">
        <v>47</v>
      </c>
      <c r="L130" s="10" t="s">
        <v>467</v>
      </c>
      <c r="M130" s="792" t="s">
        <v>506</v>
      </c>
      <c r="N130" s="11">
        <v>4916</v>
      </c>
      <c r="O130" s="743" t="s">
        <v>525</v>
      </c>
      <c r="P130" s="22">
        <v>203080.95999999996</v>
      </c>
      <c r="Q130" s="23">
        <f t="shared" si="24"/>
        <v>67693.653333333321</v>
      </c>
      <c r="R130" s="23">
        <f t="shared" si="26"/>
        <v>67693.653333333321</v>
      </c>
      <c r="S130" s="23">
        <f t="shared" si="26"/>
        <v>67693.653333333321</v>
      </c>
      <c r="T130" s="23"/>
      <c r="U130" s="23"/>
      <c r="V130" s="23"/>
      <c r="W130" s="23"/>
      <c r="X130" s="23"/>
      <c r="Y130" s="23"/>
      <c r="Z130" s="23"/>
      <c r="AA130" s="23"/>
      <c r="AB130" s="24"/>
    </row>
    <row r="131" spans="1:28" ht="16.5">
      <c r="A131" s="9">
        <v>2</v>
      </c>
      <c r="B131" s="6">
        <v>5</v>
      </c>
      <c r="C131" s="6">
        <v>1</v>
      </c>
      <c r="D131" s="6">
        <v>1</v>
      </c>
      <c r="E131" s="6">
        <v>1</v>
      </c>
      <c r="F131" s="6">
        <v>6</v>
      </c>
      <c r="G131" s="89">
        <v>4.0999999999999996</v>
      </c>
      <c r="H131" s="794">
        <v>52</v>
      </c>
      <c r="I131" s="10" t="s">
        <v>533</v>
      </c>
      <c r="J131" s="743" t="s">
        <v>98</v>
      </c>
      <c r="K131" s="10" t="s">
        <v>47</v>
      </c>
      <c r="L131" s="10" t="s">
        <v>442</v>
      </c>
      <c r="M131" s="792" t="s">
        <v>506</v>
      </c>
      <c r="N131" s="11">
        <v>5927</v>
      </c>
      <c r="O131" s="743" t="s">
        <v>525</v>
      </c>
      <c r="P131" s="22">
        <v>83666.030000000028</v>
      </c>
      <c r="Q131" s="23">
        <f t="shared" si="24"/>
        <v>27888.676666666677</v>
      </c>
      <c r="R131" s="23">
        <f t="shared" si="26"/>
        <v>27888.676666666677</v>
      </c>
      <c r="S131" s="23">
        <f t="shared" si="26"/>
        <v>27888.676666666677</v>
      </c>
      <c r="T131" s="23"/>
      <c r="U131" s="23"/>
      <c r="V131" s="23"/>
      <c r="W131" s="23"/>
      <c r="X131" s="23"/>
      <c r="Y131" s="23"/>
      <c r="Z131" s="23"/>
      <c r="AA131" s="23"/>
      <c r="AB131" s="24"/>
    </row>
    <row r="132" spans="1:28" ht="16.5">
      <c r="A132" s="9">
        <v>2</v>
      </c>
      <c r="B132" s="6">
        <v>5</v>
      </c>
      <c r="C132" s="6">
        <v>1</v>
      </c>
      <c r="D132" s="6">
        <v>1</v>
      </c>
      <c r="E132" s="6">
        <v>1</v>
      </c>
      <c r="F132" s="6">
        <v>6</v>
      </c>
      <c r="G132" s="89">
        <v>4.0999999999999996</v>
      </c>
      <c r="H132" s="794">
        <v>53</v>
      </c>
      <c r="I132" s="10" t="s">
        <v>424</v>
      </c>
      <c r="J132" s="743" t="s">
        <v>99</v>
      </c>
      <c r="K132" s="10" t="s">
        <v>47</v>
      </c>
      <c r="L132" s="10" t="s">
        <v>468</v>
      </c>
      <c r="M132" s="792" t="s">
        <v>506</v>
      </c>
      <c r="N132" s="11">
        <v>4859</v>
      </c>
      <c r="O132" s="743" t="s">
        <v>525</v>
      </c>
      <c r="P132" s="22">
        <v>11506.530000000013</v>
      </c>
      <c r="Q132" s="23">
        <f t="shared" si="24"/>
        <v>3835.5100000000043</v>
      </c>
      <c r="R132" s="23">
        <f t="shared" si="26"/>
        <v>3835.5100000000043</v>
      </c>
      <c r="S132" s="23">
        <f t="shared" si="26"/>
        <v>3835.5100000000043</v>
      </c>
      <c r="T132" s="23"/>
      <c r="U132" s="23"/>
      <c r="V132" s="23"/>
      <c r="W132" s="23"/>
      <c r="X132" s="23"/>
      <c r="Y132" s="23"/>
      <c r="Z132" s="23"/>
      <c r="AA132" s="23"/>
      <c r="AB132" s="24"/>
    </row>
    <row r="133" spans="1:28" ht="16.5">
      <c r="A133" s="9">
        <v>2</v>
      </c>
      <c r="B133" s="6">
        <v>5</v>
      </c>
      <c r="C133" s="6">
        <v>1</v>
      </c>
      <c r="D133" s="6">
        <v>1</v>
      </c>
      <c r="E133" s="6">
        <v>1</v>
      </c>
      <c r="F133" s="6">
        <v>6</v>
      </c>
      <c r="G133" s="89">
        <v>4.0999999999999996</v>
      </c>
      <c r="H133" s="794">
        <v>54</v>
      </c>
      <c r="I133" s="10" t="s">
        <v>425</v>
      </c>
      <c r="J133" s="743" t="s">
        <v>100</v>
      </c>
      <c r="K133" s="10" t="s">
        <v>47</v>
      </c>
      <c r="L133" s="10" t="s">
        <v>469</v>
      </c>
      <c r="M133" s="792" t="s">
        <v>506</v>
      </c>
      <c r="N133" s="11">
        <v>2269</v>
      </c>
      <c r="O133" s="743" t="s">
        <v>525</v>
      </c>
      <c r="P133" s="22">
        <v>236878.8</v>
      </c>
      <c r="Q133" s="23">
        <f t="shared" si="24"/>
        <v>78959.599999999991</v>
      </c>
      <c r="R133" s="23">
        <f t="shared" si="26"/>
        <v>78959.599999999991</v>
      </c>
      <c r="S133" s="23">
        <f t="shared" si="26"/>
        <v>78959.599999999991</v>
      </c>
      <c r="T133" s="23"/>
      <c r="U133" s="23"/>
      <c r="V133" s="23"/>
      <c r="W133" s="23"/>
      <c r="X133" s="23"/>
      <c r="Y133" s="23"/>
      <c r="Z133" s="23"/>
      <c r="AA133" s="23"/>
      <c r="AB133" s="24"/>
    </row>
    <row r="134" spans="1:28" ht="16.5">
      <c r="A134" s="9">
        <v>2</v>
      </c>
      <c r="B134" s="6">
        <v>5</v>
      </c>
      <c r="C134" s="6">
        <v>1</v>
      </c>
      <c r="D134" s="6">
        <v>1</v>
      </c>
      <c r="E134" s="6">
        <v>1</v>
      </c>
      <c r="F134" s="6">
        <v>6</v>
      </c>
      <c r="G134" s="89">
        <v>4.0999999999999996</v>
      </c>
      <c r="H134" s="794">
        <v>55</v>
      </c>
      <c r="I134" s="10" t="s">
        <v>426</v>
      </c>
      <c r="J134" s="743" t="s">
        <v>101</v>
      </c>
      <c r="K134" s="10" t="s">
        <v>47</v>
      </c>
      <c r="L134" s="10" t="s">
        <v>470</v>
      </c>
      <c r="M134" s="792" t="s">
        <v>506</v>
      </c>
      <c r="N134" s="11">
        <v>1888</v>
      </c>
      <c r="O134" s="743" t="s">
        <v>525</v>
      </c>
      <c r="P134" s="22">
        <v>249979.69999999998</v>
      </c>
      <c r="Q134" s="23">
        <f t="shared" si="24"/>
        <v>83326.566666666666</v>
      </c>
      <c r="R134" s="23">
        <f t="shared" si="26"/>
        <v>83326.566666666666</v>
      </c>
      <c r="S134" s="23">
        <f t="shared" si="26"/>
        <v>83326.566666666666</v>
      </c>
      <c r="T134" s="23"/>
      <c r="U134" s="23"/>
      <c r="V134" s="23"/>
      <c r="W134" s="23"/>
      <c r="X134" s="23"/>
      <c r="Y134" s="23"/>
      <c r="Z134" s="23"/>
      <c r="AA134" s="23"/>
      <c r="AB134" s="24"/>
    </row>
    <row r="135" spans="1:28" ht="16.5">
      <c r="A135" s="9">
        <v>2</v>
      </c>
      <c r="B135" s="6">
        <v>5</v>
      </c>
      <c r="C135" s="6">
        <v>1</v>
      </c>
      <c r="D135" s="6">
        <v>1</v>
      </c>
      <c r="E135" s="6">
        <v>1</v>
      </c>
      <c r="F135" s="6">
        <v>6</v>
      </c>
      <c r="G135" s="89">
        <v>4.0999999999999996</v>
      </c>
      <c r="H135" s="794">
        <v>56</v>
      </c>
      <c r="I135" s="10" t="s">
        <v>427</v>
      </c>
      <c r="J135" s="743" t="s">
        <v>102</v>
      </c>
      <c r="K135" s="10" t="s">
        <v>47</v>
      </c>
      <c r="L135" s="10" t="s">
        <v>471</v>
      </c>
      <c r="M135" s="792" t="s">
        <v>506</v>
      </c>
      <c r="N135" s="11">
        <v>16032</v>
      </c>
      <c r="O135" s="743" t="s">
        <v>525</v>
      </c>
      <c r="P135" s="22">
        <v>174967.25</v>
      </c>
      <c r="Q135" s="23">
        <f t="shared" si="24"/>
        <v>58322.416666666664</v>
      </c>
      <c r="R135" s="23">
        <f t="shared" si="26"/>
        <v>58322.416666666664</v>
      </c>
      <c r="S135" s="23">
        <f t="shared" si="26"/>
        <v>58322.416666666664</v>
      </c>
      <c r="T135" s="23"/>
      <c r="U135" s="23"/>
      <c r="V135" s="23"/>
      <c r="W135" s="23"/>
      <c r="X135" s="23"/>
      <c r="Y135" s="23"/>
      <c r="Z135" s="23"/>
      <c r="AA135" s="23"/>
      <c r="AB135" s="24"/>
    </row>
    <row r="136" spans="1:28" ht="16.5">
      <c r="A136" s="9">
        <v>2</v>
      </c>
      <c r="B136" s="6">
        <v>5</v>
      </c>
      <c r="C136" s="6">
        <v>1</v>
      </c>
      <c r="D136" s="6">
        <v>1</v>
      </c>
      <c r="E136" s="6">
        <v>1</v>
      </c>
      <c r="F136" s="6">
        <v>6</v>
      </c>
      <c r="G136" s="89">
        <v>4.0999999999999996</v>
      </c>
      <c r="H136" s="794">
        <v>58</v>
      </c>
      <c r="I136" s="10" t="s">
        <v>428</v>
      </c>
      <c r="J136" s="743" t="s">
        <v>151</v>
      </c>
      <c r="K136" s="10" t="s">
        <v>47</v>
      </c>
      <c r="L136" s="10" t="s">
        <v>472</v>
      </c>
      <c r="M136" s="792" t="s">
        <v>503</v>
      </c>
      <c r="N136" s="11">
        <v>6106</v>
      </c>
      <c r="O136" s="743" t="s">
        <v>524</v>
      </c>
      <c r="P136" s="22">
        <v>1709592.19</v>
      </c>
      <c r="Q136" s="23">
        <f t="shared" si="24"/>
        <v>569864.06333333335</v>
      </c>
      <c r="R136" s="23">
        <f t="shared" si="26"/>
        <v>569864.06333333335</v>
      </c>
      <c r="S136" s="23">
        <f t="shared" si="26"/>
        <v>569864.06333333335</v>
      </c>
      <c r="T136" s="23"/>
      <c r="U136" s="23"/>
      <c r="V136" s="23"/>
      <c r="W136" s="23"/>
      <c r="X136" s="23"/>
      <c r="Y136" s="23"/>
      <c r="Z136" s="23"/>
      <c r="AA136" s="23"/>
      <c r="AB136" s="24"/>
    </row>
    <row r="137" spans="1:28" ht="24.75">
      <c r="A137" s="9">
        <v>2</v>
      </c>
      <c r="B137" s="6">
        <v>2</v>
      </c>
      <c r="C137" s="6">
        <v>1</v>
      </c>
      <c r="D137" s="6">
        <v>1</v>
      </c>
      <c r="E137" s="6">
        <v>5</v>
      </c>
      <c r="F137" s="6">
        <v>2</v>
      </c>
      <c r="G137" s="89">
        <v>4.0999999999999996</v>
      </c>
      <c r="H137" s="794">
        <v>59</v>
      </c>
      <c r="I137" s="10" t="s">
        <v>555</v>
      </c>
      <c r="J137" s="743" t="s">
        <v>540</v>
      </c>
      <c r="K137" s="10" t="s">
        <v>47</v>
      </c>
      <c r="L137" s="10" t="s">
        <v>541</v>
      </c>
      <c r="M137" s="792" t="s">
        <v>503</v>
      </c>
      <c r="N137" s="11">
        <v>664225</v>
      </c>
      <c r="O137" s="743" t="s">
        <v>525</v>
      </c>
      <c r="P137" s="22">
        <v>4200</v>
      </c>
      <c r="Q137" s="23">
        <f t="shared" si="24"/>
        <v>1400</v>
      </c>
      <c r="R137" s="23">
        <f t="shared" ref="R137:S138" si="27">Q137</f>
        <v>1400</v>
      </c>
      <c r="S137" s="23">
        <f t="shared" si="27"/>
        <v>1400</v>
      </c>
      <c r="T137" s="23"/>
      <c r="U137" s="23"/>
      <c r="V137" s="23"/>
      <c r="W137" s="23"/>
      <c r="X137" s="23"/>
      <c r="Y137" s="23"/>
      <c r="Z137" s="23"/>
      <c r="AA137" s="23"/>
      <c r="AB137" s="24"/>
    </row>
    <row r="138" spans="1:28" ht="16.5">
      <c r="A138" s="9">
        <v>2</v>
      </c>
      <c r="B138" s="6">
        <v>5</v>
      </c>
      <c r="C138" s="6">
        <v>1</v>
      </c>
      <c r="D138" s="6">
        <v>1</v>
      </c>
      <c r="E138" s="6">
        <v>1</v>
      </c>
      <c r="F138" s="6">
        <v>6</v>
      </c>
      <c r="G138" s="89">
        <v>4.0999999999999996</v>
      </c>
      <c r="H138" s="794">
        <v>60</v>
      </c>
      <c r="I138" s="10" t="s">
        <v>429</v>
      </c>
      <c r="J138" s="743" t="s">
        <v>103</v>
      </c>
      <c r="K138" s="10" t="s">
        <v>47</v>
      </c>
      <c r="L138" s="10" t="s">
        <v>473</v>
      </c>
      <c r="M138" s="792" t="s">
        <v>506</v>
      </c>
      <c r="N138" s="11">
        <v>4097</v>
      </c>
      <c r="O138" s="743" t="s">
        <v>524</v>
      </c>
      <c r="P138" s="22">
        <v>1020852.43</v>
      </c>
      <c r="Q138" s="23">
        <f t="shared" si="24"/>
        <v>340284.14333333337</v>
      </c>
      <c r="R138" s="23">
        <f t="shared" si="27"/>
        <v>340284.14333333337</v>
      </c>
      <c r="S138" s="23">
        <f t="shared" si="27"/>
        <v>340284.14333333337</v>
      </c>
      <c r="T138" s="23"/>
      <c r="U138" s="23"/>
      <c r="V138" s="23"/>
      <c r="W138" s="23"/>
      <c r="X138" s="23"/>
      <c r="Y138" s="23"/>
      <c r="Z138" s="23"/>
      <c r="AA138" s="23"/>
      <c r="AB138" s="24"/>
    </row>
    <row r="139" spans="1:28" ht="24.75">
      <c r="A139" s="9">
        <v>2</v>
      </c>
      <c r="B139" s="6">
        <v>2</v>
      </c>
      <c r="C139" s="6">
        <v>1</v>
      </c>
      <c r="D139" s="6">
        <v>1</v>
      </c>
      <c r="E139" s="6">
        <v>3</v>
      </c>
      <c r="F139" s="6">
        <v>2</v>
      </c>
      <c r="G139" s="89">
        <v>4.0999999999999996</v>
      </c>
      <c r="H139" s="794">
        <v>61</v>
      </c>
      <c r="I139" s="10" t="s">
        <v>430</v>
      </c>
      <c r="J139" s="743" t="s">
        <v>487</v>
      </c>
      <c r="K139" s="10" t="s">
        <v>47</v>
      </c>
      <c r="L139" s="10" t="s">
        <v>474</v>
      </c>
      <c r="M139" s="792" t="s">
        <v>503</v>
      </c>
      <c r="N139" s="11">
        <v>2871</v>
      </c>
      <c r="O139" s="743" t="s">
        <v>525</v>
      </c>
      <c r="P139" s="22">
        <v>2116.4899999999998</v>
      </c>
      <c r="Q139" s="23">
        <f t="shared" si="24"/>
        <v>705.49666666666656</v>
      </c>
      <c r="R139" s="23">
        <f t="shared" ref="R139:S139" si="28">Q139</f>
        <v>705.49666666666656</v>
      </c>
      <c r="S139" s="23">
        <f t="shared" si="28"/>
        <v>705.49666666666656</v>
      </c>
      <c r="T139" s="23"/>
      <c r="U139" s="23"/>
      <c r="V139" s="23"/>
      <c r="W139" s="23"/>
      <c r="X139" s="23"/>
      <c r="Y139" s="23"/>
      <c r="Z139" s="23"/>
      <c r="AA139" s="23"/>
      <c r="AB139" s="24"/>
    </row>
    <row r="140" spans="1:28">
      <c r="A140" s="935"/>
      <c r="B140" s="6"/>
      <c r="C140" s="6"/>
      <c r="D140" s="6"/>
      <c r="E140" s="6"/>
      <c r="F140" s="6"/>
      <c r="G140" s="89"/>
      <c r="H140" s="88"/>
      <c r="I140" s="742" t="s">
        <v>359</v>
      </c>
      <c r="J140" s="743"/>
      <c r="K140" s="10"/>
      <c r="L140" s="10"/>
      <c r="M140" s="792"/>
      <c r="N140" s="11"/>
      <c r="O140" s="743"/>
      <c r="P140" s="42">
        <f>SUM(P80:P139)</f>
        <v>18670082.309999999</v>
      </c>
      <c r="Q140" s="23"/>
      <c r="R140" s="23"/>
      <c r="S140" s="23"/>
      <c r="T140" s="23"/>
      <c r="U140" s="23"/>
      <c r="V140" s="23"/>
      <c r="W140" s="23"/>
      <c r="X140" s="23"/>
      <c r="Y140" s="23"/>
      <c r="Z140" s="23"/>
      <c r="AA140" s="23"/>
      <c r="AB140" s="24"/>
    </row>
    <row r="141" spans="1:28">
      <c r="A141" s="935"/>
      <c r="B141" s="6"/>
      <c r="C141" s="6"/>
      <c r="D141" s="6"/>
      <c r="E141" s="6"/>
      <c r="F141" s="6"/>
      <c r="G141" s="89"/>
      <c r="H141" s="88"/>
      <c r="I141" s="742" t="s">
        <v>475</v>
      </c>
      <c r="J141" s="743"/>
      <c r="K141" s="10"/>
      <c r="L141" s="10"/>
      <c r="M141" s="792"/>
      <c r="N141" s="11"/>
      <c r="O141" s="743"/>
      <c r="P141" s="42">
        <f>P69+P78+P140</f>
        <v>27147876.699999999</v>
      </c>
      <c r="Q141" s="23"/>
      <c r="R141" s="23"/>
      <c r="S141" s="23"/>
      <c r="T141" s="23"/>
      <c r="U141" s="23"/>
      <c r="V141" s="23"/>
      <c r="W141" s="23"/>
      <c r="X141" s="23"/>
      <c r="Y141" s="23"/>
      <c r="Z141" s="23"/>
      <c r="AA141" s="23"/>
      <c r="AB141" s="24"/>
    </row>
    <row r="142" spans="1:28" ht="13.5" thickBot="1">
      <c r="A142" s="936"/>
      <c r="B142" s="70"/>
      <c r="C142" s="70"/>
      <c r="D142" s="70"/>
      <c r="E142" s="70"/>
      <c r="F142" s="70"/>
      <c r="G142" s="71"/>
      <c r="H142" s="786"/>
      <c r="I142" s="71"/>
      <c r="J142" s="788"/>
      <c r="K142" s="73"/>
      <c r="L142" s="73"/>
      <c r="M142" s="793"/>
      <c r="N142" s="74"/>
      <c r="O142" s="788"/>
      <c r="P142" s="733"/>
      <c r="Q142" s="789"/>
      <c r="R142" s="789"/>
      <c r="S142" s="789"/>
      <c r="T142" s="789"/>
      <c r="U142" s="789"/>
      <c r="V142" s="789"/>
      <c r="W142" s="789"/>
      <c r="X142" s="789"/>
      <c r="Y142" s="789"/>
      <c r="Z142" s="789"/>
      <c r="AA142" s="789"/>
      <c r="AB142" s="790"/>
    </row>
    <row r="143" spans="1:28" ht="12" customHeight="1" thickBot="1">
      <c r="A143" s="943"/>
      <c r="B143" s="1075"/>
      <c r="C143" s="1075"/>
      <c r="D143" s="1075"/>
      <c r="E143" s="1075"/>
      <c r="F143" s="1075"/>
      <c r="G143" s="1075"/>
      <c r="H143" s="1075"/>
      <c r="I143" s="1075"/>
      <c r="J143" s="1075"/>
      <c r="K143" s="1075"/>
      <c r="L143" s="1075"/>
      <c r="M143" s="1076"/>
      <c r="N143" s="1075"/>
      <c r="O143" s="944"/>
      <c r="P143" s="21">
        <f>P21+P24+P35+P38+P42+P48+P62+P69+P78+P140</f>
        <v>155251522</v>
      </c>
      <c r="Q143" s="21">
        <f t="shared" ref="Q143:AB143" si="29">SUM(Q16:Q142)</f>
        <v>11642328.623333331</v>
      </c>
      <c r="R143" s="21">
        <f t="shared" si="29"/>
        <v>11642328.613333333</v>
      </c>
      <c r="S143" s="21">
        <f t="shared" si="29"/>
        <v>11642328.643333331</v>
      </c>
      <c r="T143" s="21">
        <f t="shared" si="29"/>
        <v>34482671.390000008</v>
      </c>
      <c r="U143" s="21">
        <f t="shared" si="29"/>
        <v>29334526.040000003</v>
      </c>
      <c r="V143" s="21">
        <f t="shared" si="29"/>
        <v>27680143.810000006</v>
      </c>
      <c r="W143" s="21">
        <f t="shared" si="29"/>
        <v>27823525.210000005</v>
      </c>
      <c r="X143" s="21">
        <f t="shared" si="29"/>
        <v>1003669.67</v>
      </c>
      <c r="Y143" s="21">
        <f t="shared" si="29"/>
        <v>0</v>
      </c>
      <c r="Z143" s="21">
        <f t="shared" si="29"/>
        <v>0</v>
      </c>
      <c r="AA143" s="21">
        <f t="shared" si="29"/>
        <v>0</v>
      </c>
      <c r="AB143" s="802">
        <f t="shared" si="29"/>
        <v>0</v>
      </c>
    </row>
    <row r="144" spans="1:28" ht="9" customHeight="1" thickBot="1">
      <c r="A144" s="939"/>
      <c r="B144" s="8"/>
      <c r="C144" s="8"/>
      <c r="D144" s="8"/>
      <c r="E144" s="8"/>
      <c r="F144" s="8"/>
      <c r="G144" s="8"/>
      <c r="H144" s="8"/>
      <c r="I144" s="8"/>
      <c r="J144" s="8"/>
      <c r="K144" s="8"/>
      <c r="L144" s="8"/>
      <c r="M144" s="781"/>
      <c r="N144" s="8"/>
      <c r="O144" s="8"/>
      <c r="P144" s="43"/>
      <c r="Q144" s="43"/>
      <c r="R144" s="43"/>
      <c r="S144" s="43"/>
      <c r="T144" s="43"/>
      <c r="U144" s="43"/>
      <c r="V144" s="43"/>
      <c r="W144" s="43"/>
      <c r="X144" s="43"/>
      <c r="Y144" s="43"/>
      <c r="Z144" s="43"/>
      <c r="AA144" s="43"/>
      <c r="AB144" s="942"/>
    </row>
    <row r="145" spans="1:28" ht="15" customHeight="1" thickTop="1" thickBot="1">
      <c r="A145" s="934"/>
      <c r="B145" s="1040"/>
      <c r="C145" s="1040"/>
      <c r="D145" s="1040"/>
      <c r="E145" s="1040"/>
      <c r="F145" s="1040"/>
      <c r="G145" s="1040"/>
      <c r="H145" s="1040"/>
      <c r="I145" s="1040"/>
      <c r="J145" s="1040"/>
      <c r="K145" s="1040"/>
      <c r="L145" s="1040"/>
      <c r="M145" s="1074"/>
      <c r="N145" s="1041"/>
      <c r="O145" s="77"/>
      <c r="P145" s="28">
        <f>'A-7 CREMATORIO'!P53+'A-8 OBRAS EN PROCESO'!P143</f>
        <v>294769253.43000001</v>
      </c>
      <c r="Q145" s="28">
        <f>'A-7 CREMATORIO'!Q53+'A-8 OBRAS EN PROCESO'!Q143</f>
        <v>11642328.623333331</v>
      </c>
      <c r="R145" s="28">
        <f>'A-7 CREMATORIO'!R53+'A-8 OBRAS EN PROCESO'!R143</f>
        <v>11942328.613333333</v>
      </c>
      <c r="S145" s="28">
        <f>'A-7 CREMATORIO'!S53+'A-8 OBRAS EN PROCESO'!S143</f>
        <v>16100811.803333331</v>
      </c>
      <c r="T145" s="28">
        <f>'A-7 CREMATORIO'!T53+'A-8 OBRAS EN PROCESO'!T143</f>
        <v>57031116.650000006</v>
      </c>
      <c r="U145" s="28">
        <f>'A-7 CREMATORIO'!U53+'A-8 OBRAS EN PROCESO'!U143</f>
        <v>54626177.25</v>
      </c>
      <c r="V145" s="28">
        <f>'A-7 CREMATORIO'!V53+'A-8 OBRAS EN PROCESO'!V143</f>
        <v>54249935.870000005</v>
      </c>
      <c r="W145" s="28">
        <f>'A-7 CREMATORIO'!W53+'A-8 OBRAS EN PROCESO'!W143</f>
        <v>51727575.970000006</v>
      </c>
      <c r="X145" s="28">
        <f>'A-7 CREMATORIO'!X53+'A-8 OBRAS EN PROCESO'!X143</f>
        <v>18777771.920000006</v>
      </c>
      <c r="Y145" s="28">
        <f>'A-7 CREMATORIO'!Y53+'A-8 OBRAS EN PROCESO'!Y143</f>
        <v>11444291.310000001</v>
      </c>
      <c r="Z145" s="28">
        <f>'A-7 CREMATORIO'!Z53+'A-8 OBRAS EN PROCESO'!Z143</f>
        <v>7226915.4199999999</v>
      </c>
      <c r="AA145" s="28">
        <f>'A-7 CREMATORIO'!AA53+'A-8 OBRAS EN PROCESO'!AA143</f>
        <v>0</v>
      </c>
      <c r="AB145" s="83">
        <f>'A-7 CREMATORIO'!AB53+'A-8 OBRAS EN PROCESO'!AB143</f>
        <v>0</v>
      </c>
    </row>
    <row r="146" spans="1:28" ht="9" customHeight="1" thickBot="1">
      <c r="A146" s="939"/>
      <c r="B146" s="8"/>
      <c r="C146" s="8"/>
      <c r="D146" s="8"/>
      <c r="E146" s="8"/>
      <c r="F146" s="8"/>
      <c r="G146" s="8"/>
      <c r="H146" s="8"/>
      <c r="I146" s="8"/>
      <c r="J146" s="8"/>
      <c r="K146" s="8"/>
      <c r="L146" s="8"/>
      <c r="M146" s="781"/>
      <c r="N146" s="8"/>
      <c r="O146" s="8"/>
      <c r="P146" s="8"/>
      <c r="Q146" s="8"/>
      <c r="R146" s="8"/>
      <c r="S146" s="8"/>
      <c r="T146" s="8"/>
      <c r="U146" s="8"/>
      <c r="V146" s="8"/>
      <c r="W146" s="8"/>
      <c r="X146" s="8"/>
      <c r="Y146" s="8"/>
      <c r="Z146" s="8"/>
      <c r="AA146" s="8"/>
      <c r="AB146" s="8"/>
    </row>
    <row r="147" spans="1:28" ht="6.75" customHeight="1" thickTop="1"/>
    <row r="148" spans="1:28" ht="52.5" customHeight="1">
      <c r="C148" s="1003" t="s">
        <v>526</v>
      </c>
      <c r="D148" s="1003"/>
      <c r="E148" s="1003"/>
      <c r="F148" s="1003"/>
      <c r="G148" s="1003"/>
      <c r="H148" s="1003"/>
      <c r="I148" s="1003"/>
      <c r="J148" s="56"/>
      <c r="K148" s="1003" t="s">
        <v>55</v>
      </c>
      <c r="L148" s="1003"/>
      <c r="M148" s="782"/>
      <c r="N148" s="78"/>
      <c r="O148" s="78"/>
      <c r="P148" s="801"/>
      <c r="Q148" s="1003" t="s">
        <v>531</v>
      </c>
      <c r="R148" s="1003"/>
      <c r="S148" s="1003"/>
      <c r="U148" s="1003" t="s">
        <v>538</v>
      </c>
      <c r="V148" s="1003"/>
      <c r="W148" s="1003"/>
      <c r="Y148" s="1003" t="s">
        <v>535</v>
      </c>
      <c r="Z148" s="1003"/>
      <c r="AA148" s="1003"/>
      <c r="AB148" s="58"/>
    </row>
    <row r="149" spans="1:28">
      <c r="C149" s="1073" t="s">
        <v>543</v>
      </c>
      <c r="D149" s="1073"/>
      <c r="E149" s="1073"/>
      <c r="F149" s="1073"/>
      <c r="G149" s="1073"/>
      <c r="H149" s="1073"/>
      <c r="I149" s="1073"/>
      <c r="J149" s="78"/>
      <c r="K149" s="1073" t="s">
        <v>530</v>
      </c>
      <c r="L149" s="1073"/>
      <c r="M149" s="782"/>
      <c r="N149" s="58"/>
      <c r="O149" s="58"/>
      <c r="Q149" s="1022" t="s">
        <v>39</v>
      </c>
      <c r="R149" s="1022"/>
      <c r="S149" s="1022"/>
      <c r="U149" s="1022" t="s">
        <v>539</v>
      </c>
      <c r="V149" s="1022"/>
      <c r="W149" s="1022"/>
      <c r="Y149" s="1073" t="s">
        <v>528</v>
      </c>
      <c r="Z149" s="1073"/>
      <c r="AA149" s="1073"/>
      <c r="AB149" s="58"/>
    </row>
    <row r="150" spans="1:28" ht="5.25" customHeight="1" thickBot="1">
      <c r="B150" s="862"/>
      <c r="C150" s="862"/>
      <c r="D150" s="862"/>
      <c r="E150" s="862"/>
      <c r="F150" s="862"/>
      <c r="G150" s="862"/>
      <c r="H150" s="862"/>
      <c r="I150" s="862"/>
      <c r="J150" s="862"/>
      <c r="K150" s="862"/>
      <c r="L150" s="862"/>
      <c r="M150" s="885"/>
      <c r="N150" s="862"/>
      <c r="O150" s="862"/>
      <c r="P150" s="862"/>
      <c r="Q150" s="862"/>
      <c r="R150" s="862"/>
      <c r="S150" s="862"/>
      <c r="T150" s="862"/>
      <c r="U150" s="862"/>
      <c r="V150" s="862"/>
      <c r="W150" s="862"/>
      <c r="X150" s="862"/>
      <c r="Y150" s="862"/>
      <c r="Z150" s="862"/>
      <c r="AA150" s="862"/>
      <c r="AB150" s="862"/>
    </row>
    <row r="151" spans="1:28" ht="9" customHeight="1">
      <c r="B151" s="62"/>
      <c r="C151" s="62"/>
      <c r="D151" s="62"/>
      <c r="E151" s="62"/>
      <c r="F151" s="62"/>
      <c r="G151" s="62"/>
      <c r="H151" s="62"/>
      <c r="I151" s="62"/>
    </row>
    <row r="152" spans="1:28" ht="1.5" customHeight="1">
      <c r="B152" s="13"/>
      <c r="C152" s="13"/>
      <c r="D152" s="13"/>
      <c r="E152" s="13"/>
      <c r="F152" s="13"/>
      <c r="G152" s="13"/>
      <c r="H152" s="13"/>
      <c r="I152" s="13"/>
      <c r="J152" s="13"/>
      <c r="K152" s="13"/>
      <c r="L152" s="13"/>
      <c r="M152" s="869"/>
      <c r="N152" s="13"/>
      <c r="O152" s="13"/>
      <c r="P152" s="13"/>
    </row>
    <row r="153" spans="1:28">
      <c r="B153" s="13"/>
      <c r="C153" s="13"/>
      <c r="D153" s="13"/>
      <c r="E153" s="13"/>
      <c r="F153" s="13"/>
      <c r="G153" s="13"/>
      <c r="H153" s="13"/>
      <c r="I153" s="13"/>
      <c r="J153" s="13"/>
      <c r="K153" s="13"/>
      <c r="L153" s="13"/>
      <c r="M153" s="869"/>
      <c r="N153" s="13"/>
      <c r="O153" s="13"/>
      <c r="Z153" s="63" t="s">
        <v>11</v>
      </c>
      <c r="AA153" s="63" t="s">
        <v>1</v>
      </c>
      <c r="AB153" s="63" t="s">
        <v>0</v>
      </c>
    </row>
    <row r="154" spans="1:28">
      <c r="B154" s="13"/>
      <c r="C154" s="13"/>
      <c r="D154" s="13"/>
      <c r="E154" s="13"/>
      <c r="F154" s="13"/>
      <c r="G154" s="13"/>
      <c r="H154" s="13"/>
      <c r="I154" s="13"/>
      <c r="J154" s="13"/>
      <c r="K154" s="13"/>
      <c r="L154" s="13"/>
      <c r="M154" s="869"/>
      <c r="N154" s="13"/>
      <c r="O154" s="13"/>
      <c r="P154" s="13"/>
      <c r="Q154" s="13"/>
      <c r="R154" s="13"/>
      <c r="S154" s="13"/>
      <c r="Y154" s="64" t="s">
        <v>35</v>
      </c>
      <c r="Z154" s="63">
        <v>15</v>
      </c>
      <c r="AA154" s="63" t="s">
        <v>46</v>
      </c>
      <c r="AB154" s="63">
        <v>2015</v>
      </c>
    </row>
    <row r="155" spans="1:28">
      <c r="B155" s="13"/>
      <c r="C155" s="13"/>
      <c r="D155" s="13"/>
      <c r="E155" s="13"/>
      <c r="F155" s="13"/>
      <c r="G155" s="13"/>
      <c r="H155" s="13"/>
      <c r="I155" s="13"/>
      <c r="J155" s="13"/>
      <c r="K155" s="13"/>
      <c r="L155" s="13"/>
      <c r="M155" s="869"/>
      <c r="N155" s="13"/>
      <c r="O155" s="13"/>
      <c r="P155" s="860"/>
      <c r="Q155" s="13"/>
      <c r="R155" s="13"/>
      <c r="S155" s="13"/>
    </row>
  </sheetData>
  <mergeCells count="42">
    <mergeCell ref="AB14:AB15"/>
    <mergeCell ref="A12:X12"/>
    <mergeCell ref="Y12:AA12"/>
    <mergeCell ref="A9:D9"/>
    <mergeCell ref="U14:U15"/>
    <mergeCell ref="V14:V15"/>
    <mergeCell ref="P14:P15"/>
    <mergeCell ref="Q14:Q15"/>
    <mergeCell ref="R14:R15"/>
    <mergeCell ref="S14:S15"/>
    <mergeCell ref="T14:T15"/>
    <mergeCell ref="B2:F6"/>
    <mergeCell ref="H7:Z7"/>
    <mergeCell ref="L2:Y2"/>
    <mergeCell ref="L3:Y3"/>
    <mergeCell ref="L6:V6"/>
    <mergeCell ref="A13:P13"/>
    <mergeCell ref="Q13:AA13"/>
    <mergeCell ref="B143:N143"/>
    <mergeCell ref="W14:W15"/>
    <mergeCell ref="X14:X15"/>
    <mergeCell ref="Y14:Y15"/>
    <mergeCell ref="Z14:Z15"/>
    <mergeCell ref="J14:J15"/>
    <mergeCell ref="K14:K15"/>
    <mergeCell ref="L14:O14"/>
    <mergeCell ref="A14:F14"/>
    <mergeCell ref="G14:G15"/>
    <mergeCell ref="H14:H15"/>
    <mergeCell ref="I14:I15"/>
    <mergeCell ref="AA14:AA15"/>
    <mergeCell ref="U149:W149"/>
    <mergeCell ref="Y149:AA149"/>
    <mergeCell ref="B145:N145"/>
    <mergeCell ref="C148:I148"/>
    <mergeCell ref="K148:L148"/>
    <mergeCell ref="Q148:S148"/>
    <mergeCell ref="U148:W148"/>
    <mergeCell ref="Y148:AA148"/>
    <mergeCell ref="C149:I149"/>
    <mergeCell ref="K149:L149"/>
    <mergeCell ref="Q149:S149"/>
  </mergeCells>
  <printOptions horizontalCentered="1"/>
  <pageMargins left="0.39370078740157483" right="0.39370078740157483" top="0.74803149606299213" bottom="0.35433070866141736" header="0.31496062992125984" footer="0.31496062992125984"/>
  <pageSetup paperSize="5" scale="43" fitToHeight="5" orientation="landscape" r:id="rId1"/>
  <rowBreaks count="2" manualBreakCount="2">
    <brk id="48" min="1" max="27" man="1"/>
    <brk id="104" min="1" max="27" man="1"/>
  </rowBreaks>
  <drawing r:id="rId2"/>
</worksheet>
</file>

<file path=xl/worksheets/sheet15.xml><?xml version="1.0" encoding="utf-8"?>
<worksheet xmlns="http://schemas.openxmlformats.org/spreadsheetml/2006/main" xmlns:r="http://schemas.openxmlformats.org/officeDocument/2006/relationships">
  <dimension ref="B2:HW159"/>
  <sheetViews>
    <sheetView view="pageBreakPreview" topLeftCell="A100" zoomScale="75" zoomScaleNormal="75" zoomScaleSheetLayoutView="75" workbookViewId="0">
      <selection activeCell="P121" sqref="P121"/>
    </sheetView>
  </sheetViews>
  <sheetFormatPr baseColWidth="10" defaultColWidth="4.7109375" defaultRowHeight="12.75"/>
  <cols>
    <col min="1" max="1" width="1.7109375" style="98" customWidth="1"/>
    <col min="2" max="3" width="9.7109375" style="12" customWidth="1"/>
    <col min="4" max="4" width="1.7109375" style="98" customWidth="1"/>
    <col min="5" max="10" width="4.7109375" style="98" customWidth="1"/>
    <col min="11" max="11" width="10.7109375" style="98" customWidth="1"/>
    <col min="12" max="12" width="1.7109375" style="98" customWidth="1"/>
    <col min="13" max="13" width="15.7109375" style="155" customWidth="1"/>
    <col min="14" max="14" width="58.7109375" style="98" customWidth="1"/>
    <col min="15" max="15" width="14.7109375" style="155" customWidth="1"/>
    <col min="16" max="16" width="18.7109375" style="155" customWidth="1"/>
    <col min="17" max="17" width="10.7109375" style="98" customWidth="1"/>
    <col min="18" max="18" width="20.7109375" style="98" customWidth="1"/>
    <col min="19" max="19" width="20.7109375" style="239" customWidth="1"/>
    <col min="20" max="20" width="10.7109375" style="98" customWidth="1"/>
    <col min="21" max="21" width="18.7109375" style="158" customWidth="1"/>
    <col min="22" max="22" width="10.7109375" style="159" customWidth="1"/>
    <col min="23" max="23" width="23.7109375" style="98" customWidth="1"/>
    <col min="24" max="24" width="2.7109375" style="98" customWidth="1"/>
    <col min="25" max="226" width="11.42578125" style="98" customWidth="1"/>
    <col min="227" max="227" width="1.7109375" style="98" customWidth="1"/>
    <col min="228" max="16384" width="4.7109375" style="98"/>
  </cols>
  <sheetData>
    <row r="2" spans="2:24" ht="30" customHeight="1">
      <c r="B2" s="1079" t="s">
        <v>225</v>
      </c>
      <c r="C2" s="1079"/>
      <c r="D2" s="1079"/>
      <c r="E2" s="1079"/>
      <c r="F2" s="1079"/>
      <c r="G2" s="1079"/>
      <c r="H2" s="1079"/>
      <c r="I2" s="1079"/>
      <c r="J2" s="1079"/>
      <c r="K2" s="1079"/>
      <c r="L2" s="1079"/>
      <c r="M2" s="1079"/>
      <c r="N2" s="1079"/>
      <c r="O2" s="1079"/>
      <c r="P2" s="1079"/>
      <c r="Q2" s="1079"/>
      <c r="R2" s="1079"/>
      <c r="S2" s="1079"/>
      <c r="T2" s="1079"/>
      <c r="U2" s="1079"/>
      <c r="V2" s="1079"/>
      <c r="W2" s="1079"/>
      <c r="X2" s="712"/>
    </row>
    <row r="4" spans="2:24" ht="15">
      <c r="D4" s="93"/>
      <c r="E4" s="93"/>
      <c r="F4" s="93"/>
      <c r="G4" s="93"/>
      <c r="H4" s="93"/>
      <c r="I4" s="93"/>
      <c r="J4" s="93"/>
      <c r="K4" s="93"/>
      <c r="L4" s="93"/>
      <c r="M4" s="94"/>
      <c r="N4" s="93"/>
      <c r="O4" s="94"/>
      <c r="P4" s="94"/>
      <c r="Q4" s="93"/>
      <c r="R4" s="93"/>
      <c r="S4" s="95"/>
      <c r="T4" s="93"/>
      <c r="U4" s="96"/>
      <c r="V4" s="97"/>
      <c r="W4" s="93"/>
    </row>
    <row r="5" spans="2:24" ht="30.75" thickBot="1">
      <c r="D5" s="93"/>
      <c r="E5" s="1090" t="s">
        <v>156</v>
      </c>
      <c r="F5" s="1090"/>
      <c r="G5" s="1090"/>
      <c r="H5" s="1090"/>
      <c r="I5" s="1090"/>
      <c r="J5" s="1090"/>
      <c r="K5" s="1090"/>
      <c r="L5" s="99"/>
      <c r="M5" s="100"/>
      <c r="N5" s="101" t="s">
        <v>157</v>
      </c>
      <c r="O5" s="101" t="s">
        <v>52</v>
      </c>
      <c r="P5" s="102" t="s">
        <v>158</v>
      </c>
      <c r="Q5" s="102" t="s">
        <v>159</v>
      </c>
      <c r="R5" s="101" t="s">
        <v>160</v>
      </c>
      <c r="S5" s="103" t="s">
        <v>161</v>
      </c>
      <c r="T5" s="102" t="s">
        <v>159</v>
      </c>
      <c r="U5" s="102" t="s">
        <v>162</v>
      </c>
      <c r="V5" s="103" t="s">
        <v>163</v>
      </c>
      <c r="W5" s="102" t="s">
        <v>164</v>
      </c>
    </row>
    <row r="6" spans="2:24" ht="30.75" thickBot="1">
      <c r="B6" s="279" t="s">
        <v>155</v>
      </c>
      <c r="C6" s="279" t="s">
        <v>154</v>
      </c>
      <c r="D6" s="93"/>
      <c r="E6" s="279" t="s">
        <v>165</v>
      </c>
      <c r="F6" s="280" t="s">
        <v>166</v>
      </c>
      <c r="G6" s="281" t="s">
        <v>167</v>
      </c>
      <c r="H6" s="281" t="s">
        <v>168</v>
      </c>
      <c r="I6" s="281" t="s">
        <v>169</v>
      </c>
      <c r="J6" s="281" t="s">
        <v>12</v>
      </c>
      <c r="K6" s="281" t="s">
        <v>170</v>
      </c>
      <c r="L6" s="399"/>
      <c r="M6" s="400" t="s">
        <v>171</v>
      </c>
      <c r="N6" s="401" t="s">
        <v>172</v>
      </c>
      <c r="O6" s="402"/>
      <c r="P6" s="403"/>
      <c r="Q6" s="404">
        <f>SUM(Q8:Q10)</f>
        <v>1</v>
      </c>
      <c r="R6" s="418" t="e">
        <f>SUM(R8)</f>
        <v>#REF!</v>
      </c>
      <c r="S6" s="104">
        <v>0</v>
      </c>
      <c r="T6" s="105"/>
      <c r="U6" s="419">
        <f>SUM(U8)</f>
        <v>0</v>
      </c>
      <c r="V6" s="106">
        <v>0</v>
      </c>
      <c r="W6" s="107">
        <v>0</v>
      </c>
    </row>
    <row r="7" spans="2:24" ht="6" customHeight="1">
      <c r="B7" s="396"/>
      <c r="C7" s="397"/>
      <c r="D7" s="93"/>
      <c r="E7" s="95"/>
      <c r="F7" s="95"/>
      <c r="G7" s="95"/>
      <c r="H7" s="95"/>
      <c r="I7" s="95"/>
      <c r="J7" s="95"/>
      <c r="K7" s="95"/>
      <c r="L7" s="95"/>
      <c r="M7" s="108"/>
      <c r="N7" s="109"/>
      <c r="O7" s="110"/>
      <c r="P7" s="110"/>
      <c r="Q7" s="109"/>
      <c r="R7" s="111"/>
      <c r="S7" s="95"/>
      <c r="T7" s="95"/>
      <c r="U7" s="96"/>
      <c r="V7" s="97"/>
      <c r="W7" s="93"/>
    </row>
    <row r="8" spans="2:24" ht="15">
      <c r="B8" s="292">
        <v>601</v>
      </c>
      <c r="C8" s="585">
        <v>6141</v>
      </c>
      <c r="D8" s="93"/>
      <c r="E8" s="292">
        <v>4</v>
      </c>
      <c r="F8" s="293">
        <v>1</v>
      </c>
      <c r="G8" s="293">
        <v>1</v>
      </c>
      <c r="H8" s="293">
        <v>5</v>
      </c>
      <c r="I8" s="293">
        <v>1</v>
      </c>
      <c r="J8" s="293">
        <v>101</v>
      </c>
      <c r="K8" s="294">
        <v>1</v>
      </c>
      <c r="L8" s="295"/>
      <c r="M8" s="298"/>
      <c r="N8" s="405" t="e">
        <f>#REF!</f>
        <v>#REF!</v>
      </c>
      <c r="O8" s="298" t="s">
        <v>173</v>
      </c>
      <c r="P8" s="406"/>
      <c r="Q8" s="407">
        <v>1</v>
      </c>
      <c r="R8" s="408" t="e">
        <f>#REF!</f>
        <v>#REF!</v>
      </c>
      <c r="S8" s="112"/>
      <c r="T8" s="112">
        <v>1</v>
      </c>
      <c r="U8" s="113"/>
      <c r="V8" s="112"/>
      <c r="W8" s="114"/>
    </row>
    <row r="9" spans="2:24" ht="15">
      <c r="B9" s="304"/>
      <c r="C9" s="586"/>
      <c r="D9" s="93"/>
      <c r="E9" s="409"/>
      <c r="F9" s="410"/>
      <c r="G9" s="410"/>
      <c r="H9" s="410"/>
      <c r="I9" s="410"/>
      <c r="J9" s="410"/>
      <c r="K9" s="411"/>
      <c r="L9" s="412"/>
      <c r="M9" s="413"/>
      <c r="N9" s="414"/>
      <c r="O9" s="413"/>
      <c r="P9" s="415"/>
      <c r="Q9" s="416"/>
      <c r="R9" s="417"/>
      <c r="S9" s="119"/>
      <c r="T9" s="119"/>
      <c r="U9" s="120"/>
      <c r="V9" s="119"/>
      <c r="W9" s="121"/>
    </row>
    <row r="10" spans="2:24" ht="15">
      <c r="B10" s="122"/>
      <c r="C10" s="642"/>
      <c r="D10" s="93"/>
      <c r="E10" s="122"/>
      <c r="F10" s="123"/>
      <c r="G10" s="123"/>
      <c r="H10" s="123"/>
      <c r="I10" s="123"/>
      <c r="J10" s="123"/>
      <c r="K10" s="124"/>
      <c r="L10" s="125"/>
      <c r="M10" s="126"/>
      <c r="N10" s="127"/>
      <c r="O10" s="126"/>
      <c r="P10" s="128"/>
      <c r="Q10" s="129"/>
      <c r="R10" s="130"/>
      <c r="S10" s="125"/>
      <c r="T10" s="125"/>
      <c r="U10" s="129"/>
      <c r="V10" s="125"/>
      <c r="W10" s="131"/>
    </row>
    <row r="11" spans="2:24" ht="15">
      <c r="D11" s="93"/>
      <c r="E11" s="132"/>
      <c r="F11" s="132"/>
      <c r="G11" s="132"/>
      <c r="H11" s="132"/>
      <c r="I11" s="132"/>
      <c r="J11" s="132"/>
      <c r="K11" s="133"/>
      <c r="L11" s="97"/>
      <c r="M11" s="108"/>
      <c r="N11" s="134"/>
      <c r="O11" s="108"/>
      <c r="P11" s="135"/>
      <c r="Q11" s="96"/>
      <c r="R11" s="136"/>
      <c r="S11" s="97"/>
      <c r="T11" s="97"/>
      <c r="U11" s="96"/>
      <c r="V11" s="97"/>
      <c r="W11" s="137"/>
    </row>
    <row r="12" spans="2:24" ht="15">
      <c r="D12" s="93"/>
      <c r="E12" s="132"/>
      <c r="F12" s="132"/>
      <c r="G12" s="132"/>
      <c r="H12" s="132"/>
      <c r="I12" s="132"/>
      <c r="J12" s="132"/>
      <c r="K12" s="133"/>
      <c r="L12" s="97"/>
      <c r="M12" s="108"/>
      <c r="N12" s="134"/>
      <c r="O12" s="108"/>
      <c r="P12" s="135"/>
      <c r="Q12" s="96"/>
      <c r="R12" s="136"/>
      <c r="S12" s="97"/>
      <c r="T12" s="97"/>
      <c r="U12" s="96"/>
      <c r="V12" s="97"/>
      <c r="W12" s="137"/>
    </row>
    <row r="13" spans="2:24" ht="30.75" thickBot="1">
      <c r="D13" s="93"/>
      <c r="E13" s="1090" t="s">
        <v>156</v>
      </c>
      <c r="F13" s="1090"/>
      <c r="G13" s="1090"/>
      <c r="H13" s="1090"/>
      <c r="I13" s="1090"/>
      <c r="J13" s="1090"/>
      <c r="K13" s="1090"/>
      <c r="L13" s="99"/>
      <c r="M13" s="100"/>
      <c r="N13" s="101" t="s">
        <v>157</v>
      </c>
      <c r="O13" s="101" t="s">
        <v>52</v>
      </c>
      <c r="P13" s="102" t="s">
        <v>158</v>
      </c>
      <c r="Q13" s="102" t="s">
        <v>159</v>
      </c>
      <c r="R13" s="101" t="s">
        <v>160</v>
      </c>
      <c r="S13" s="103" t="s">
        <v>161</v>
      </c>
      <c r="T13" s="102" t="s">
        <v>159</v>
      </c>
      <c r="U13" s="102" t="s">
        <v>162</v>
      </c>
      <c r="V13" s="103" t="s">
        <v>163</v>
      </c>
      <c r="W13" s="102" t="s">
        <v>164</v>
      </c>
    </row>
    <row r="14" spans="2:24" ht="30.75" thickBot="1">
      <c r="B14" s="420" t="s">
        <v>155</v>
      </c>
      <c r="C14" s="420" t="s">
        <v>154</v>
      </c>
      <c r="D14" s="93"/>
      <c r="E14" s="420" t="s">
        <v>165</v>
      </c>
      <c r="F14" s="421" t="s">
        <v>166</v>
      </c>
      <c r="G14" s="422" t="s">
        <v>167</v>
      </c>
      <c r="H14" s="422" t="s">
        <v>168</v>
      </c>
      <c r="I14" s="422" t="s">
        <v>169</v>
      </c>
      <c r="J14" s="422" t="s">
        <v>12</v>
      </c>
      <c r="K14" s="422" t="s">
        <v>170</v>
      </c>
      <c r="L14" s="423"/>
      <c r="M14" s="424" t="s">
        <v>204</v>
      </c>
      <c r="N14" s="425" t="s">
        <v>203</v>
      </c>
      <c r="O14" s="426"/>
      <c r="P14" s="427"/>
      <c r="Q14" s="428">
        <f>SUM(Q16:Q50)</f>
        <v>20</v>
      </c>
      <c r="R14" s="446" t="e">
        <f>SUM(R16:R50)</f>
        <v>#REF!</v>
      </c>
      <c r="S14" s="104">
        <v>0</v>
      </c>
      <c r="T14" s="105"/>
      <c r="U14" s="447">
        <f>SUM(U16:U50)</f>
        <v>0</v>
      </c>
      <c r="V14" s="106">
        <v>0</v>
      </c>
      <c r="W14" s="107">
        <v>0</v>
      </c>
    </row>
    <row r="15" spans="2:24" ht="6" customHeight="1">
      <c r="B15" s="396"/>
      <c r="C15" s="397"/>
      <c r="D15" s="93"/>
      <c r="E15" s="95"/>
      <c r="F15" s="95"/>
      <c r="G15" s="95"/>
      <c r="H15" s="95"/>
      <c r="I15" s="95"/>
      <c r="J15" s="95"/>
      <c r="K15" s="95"/>
      <c r="L15" s="95"/>
      <c r="M15" s="108"/>
      <c r="N15" s="109"/>
      <c r="O15" s="110"/>
      <c r="P15" s="110"/>
      <c r="Q15" s="109"/>
      <c r="R15" s="111"/>
      <c r="S15" s="95"/>
      <c r="T15" s="95"/>
      <c r="U15" s="96"/>
      <c r="V15" s="97"/>
      <c r="W15" s="93"/>
    </row>
    <row r="16" spans="2:24" ht="15">
      <c r="B16" s="429" t="e">
        <f>'A-1 FAIS'!#REF!</f>
        <v>#REF!</v>
      </c>
      <c r="C16" s="592" t="e">
        <f>'A-1 FAIS'!#REF!</f>
        <v>#REF!</v>
      </c>
      <c r="D16" s="696"/>
      <c r="E16" s="429">
        <f>'A-1 FAIS'!A31</f>
        <v>0</v>
      </c>
      <c r="F16" s="430">
        <f>'A-1 FAIS'!C31</f>
        <v>0</v>
      </c>
      <c r="G16" s="430">
        <f>'A-1 FAIS'!D31</f>
        <v>0</v>
      </c>
      <c r="H16" s="430">
        <f>'A-1 FAIS'!E31</f>
        <v>0</v>
      </c>
      <c r="I16" s="430">
        <f>'A-1 FAIS'!F31</f>
        <v>0</v>
      </c>
      <c r="J16" s="430">
        <f>'A-1 FAIS'!G31</f>
        <v>0</v>
      </c>
      <c r="K16" s="431">
        <f>'A-1 FAIS'!H31</f>
        <v>0</v>
      </c>
      <c r="L16" s="693"/>
      <c r="M16" s="432"/>
      <c r="N16" s="433">
        <f>'A-1 FAIS'!I31</f>
        <v>0</v>
      </c>
      <c r="O16" s="552" t="s">
        <v>189</v>
      </c>
      <c r="P16" s="434"/>
      <c r="Q16" s="435">
        <v>1</v>
      </c>
      <c r="R16" s="436">
        <f>'A-1 FAIS'!P31</f>
        <v>0</v>
      </c>
      <c r="S16" s="112"/>
      <c r="T16" s="112"/>
      <c r="U16" s="113"/>
      <c r="V16" s="112"/>
      <c r="W16" s="114"/>
    </row>
    <row r="17" spans="2:23" ht="15">
      <c r="B17" s="437" t="e">
        <f>'A-1 FAIS'!#REF!</f>
        <v>#REF!</v>
      </c>
      <c r="C17" s="593" t="e">
        <f>'A-1 FAIS'!#REF!</f>
        <v>#REF!</v>
      </c>
      <c r="D17" s="696"/>
      <c r="E17" s="437">
        <f>'A-1 FAIS'!A32</f>
        <v>0</v>
      </c>
      <c r="F17" s="438">
        <f>'A-1 FAIS'!C32</f>
        <v>0</v>
      </c>
      <c r="G17" s="438">
        <f>'A-1 FAIS'!D32</f>
        <v>0</v>
      </c>
      <c r="H17" s="438">
        <f>'A-1 FAIS'!E32</f>
        <v>0</v>
      </c>
      <c r="I17" s="438">
        <f>'A-1 FAIS'!F32</f>
        <v>0</v>
      </c>
      <c r="J17" s="438">
        <f>'A-1 FAIS'!G32</f>
        <v>0</v>
      </c>
      <c r="K17" s="439">
        <f>'A-1 FAIS'!H32</f>
        <v>0</v>
      </c>
      <c r="L17" s="694"/>
      <c r="M17" s="441"/>
      <c r="N17" s="442">
        <f>'A-1 FAIS'!I32</f>
        <v>0</v>
      </c>
      <c r="O17" s="448" t="s">
        <v>189</v>
      </c>
      <c r="P17" s="443"/>
      <c r="Q17" s="444">
        <v>1</v>
      </c>
      <c r="R17" s="445">
        <f>'A-1 FAIS'!P32</f>
        <v>0</v>
      </c>
      <c r="S17" s="116"/>
      <c r="T17" s="116"/>
      <c r="U17" s="117"/>
      <c r="V17" s="116"/>
      <c r="W17" s="118"/>
    </row>
    <row r="18" spans="2:23" ht="15">
      <c r="B18" s="437" t="e">
        <f>'A-1 FAIS'!#REF!</f>
        <v>#REF!</v>
      </c>
      <c r="C18" s="593" t="e">
        <f>'A-1 FAIS'!#REF!</f>
        <v>#REF!</v>
      </c>
      <c r="D18" s="696"/>
      <c r="E18" s="437">
        <f>'A-1 FAIS'!A33</f>
        <v>0</v>
      </c>
      <c r="F18" s="438">
        <f>'A-1 FAIS'!C33</f>
        <v>0</v>
      </c>
      <c r="G18" s="438">
        <f>'A-1 FAIS'!D33</f>
        <v>0</v>
      </c>
      <c r="H18" s="438">
        <f>'A-1 FAIS'!E33</f>
        <v>0</v>
      </c>
      <c r="I18" s="438">
        <f>'A-1 FAIS'!F33</f>
        <v>0</v>
      </c>
      <c r="J18" s="438">
        <f>'A-1 FAIS'!G33</f>
        <v>0</v>
      </c>
      <c r="K18" s="439">
        <f>'A-1 FAIS'!H33</f>
        <v>0</v>
      </c>
      <c r="L18" s="694"/>
      <c r="M18" s="441"/>
      <c r="N18" s="442">
        <f>'A-1 FAIS'!I33</f>
        <v>0</v>
      </c>
      <c r="O18" s="448" t="s">
        <v>189</v>
      </c>
      <c r="P18" s="443"/>
      <c r="Q18" s="444">
        <v>1</v>
      </c>
      <c r="R18" s="445">
        <f>'A-1 FAIS'!P33</f>
        <v>0</v>
      </c>
      <c r="S18" s="116"/>
      <c r="T18" s="116"/>
      <c r="U18" s="117"/>
      <c r="V18" s="116"/>
      <c r="W18" s="118"/>
    </row>
    <row r="19" spans="2:23" ht="30" customHeight="1">
      <c r="B19" s="437" t="e">
        <f>'A-1 FAIS'!#REF!</f>
        <v>#REF!</v>
      </c>
      <c r="C19" s="593" t="e">
        <f>'A-1 FAIS'!#REF!</f>
        <v>#REF!</v>
      </c>
      <c r="D19" s="696"/>
      <c r="E19" s="437">
        <f>'A-1 FAIS'!A34</f>
        <v>0</v>
      </c>
      <c r="F19" s="438">
        <f>'A-1 FAIS'!C34</f>
        <v>0</v>
      </c>
      <c r="G19" s="438">
        <f>'A-1 FAIS'!D34</f>
        <v>0</v>
      </c>
      <c r="H19" s="438">
        <f>'A-1 FAIS'!E34</f>
        <v>0</v>
      </c>
      <c r="I19" s="438">
        <f>'A-1 FAIS'!F34</f>
        <v>0</v>
      </c>
      <c r="J19" s="438">
        <f>'A-1 FAIS'!G34</f>
        <v>0</v>
      </c>
      <c r="K19" s="439">
        <f>'A-1 FAIS'!H34</f>
        <v>0</v>
      </c>
      <c r="L19" s="694"/>
      <c r="M19" s="441"/>
      <c r="N19" s="442">
        <f>'A-1 FAIS'!I34</f>
        <v>0</v>
      </c>
      <c r="O19" s="652" t="s">
        <v>189</v>
      </c>
      <c r="P19" s="443"/>
      <c r="Q19" s="444">
        <v>1</v>
      </c>
      <c r="R19" s="445">
        <f>'A-1 FAIS'!P34</f>
        <v>0</v>
      </c>
      <c r="S19" s="116"/>
      <c r="T19" s="116"/>
      <c r="U19" s="117"/>
      <c r="V19" s="116"/>
      <c r="W19" s="118"/>
    </row>
    <row r="20" spans="2:23" ht="15">
      <c r="B20" s="437" t="e">
        <f>#REF!</f>
        <v>#REF!</v>
      </c>
      <c r="C20" s="593" t="e">
        <f>#REF!</f>
        <v>#REF!</v>
      </c>
      <c r="D20" s="696"/>
      <c r="E20" s="437" t="e">
        <f>#REF!</f>
        <v>#REF!</v>
      </c>
      <c r="F20" s="438" t="e">
        <f>#REF!</f>
        <v>#REF!</v>
      </c>
      <c r="G20" s="438" t="e">
        <f>#REF!</f>
        <v>#REF!</v>
      </c>
      <c r="H20" s="438" t="e">
        <f>#REF!</f>
        <v>#REF!</v>
      </c>
      <c r="I20" s="438" t="e">
        <f>#REF!</f>
        <v>#REF!</v>
      </c>
      <c r="J20" s="438" t="e">
        <f>#REF!</f>
        <v>#REF!</v>
      </c>
      <c r="K20" s="439" t="e">
        <f>#REF!</f>
        <v>#REF!</v>
      </c>
      <c r="L20" s="694"/>
      <c r="M20" s="441"/>
      <c r="N20" s="442" t="e">
        <f>#REF!</f>
        <v>#REF!</v>
      </c>
      <c r="O20" s="553" t="s">
        <v>205</v>
      </c>
      <c r="P20" s="443"/>
      <c r="Q20" s="444">
        <v>1</v>
      </c>
      <c r="R20" s="445" t="e">
        <f>#REF!</f>
        <v>#REF!</v>
      </c>
      <c r="S20" s="116"/>
      <c r="T20" s="116"/>
      <c r="U20" s="117"/>
      <c r="V20" s="116"/>
      <c r="W20" s="118"/>
    </row>
    <row r="21" spans="2:23" ht="15">
      <c r="B21" s="437" t="e">
        <f>#REF!</f>
        <v>#REF!</v>
      </c>
      <c r="C21" s="593" t="e">
        <f>#REF!</f>
        <v>#REF!</v>
      </c>
      <c r="D21" s="696"/>
      <c r="E21" s="437" t="e">
        <f>#REF!</f>
        <v>#REF!</v>
      </c>
      <c r="F21" s="438" t="e">
        <f>#REF!</f>
        <v>#REF!</v>
      </c>
      <c r="G21" s="438" t="e">
        <f>#REF!</f>
        <v>#REF!</v>
      </c>
      <c r="H21" s="438" t="e">
        <f>#REF!</f>
        <v>#REF!</v>
      </c>
      <c r="I21" s="438" t="e">
        <f>#REF!</f>
        <v>#REF!</v>
      </c>
      <c r="J21" s="438" t="e">
        <f>#REF!</f>
        <v>#REF!</v>
      </c>
      <c r="K21" s="439"/>
      <c r="L21" s="694"/>
      <c r="M21" s="441"/>
      <c r="N21" s="440"/>
      <c r="O21" s="448"/>
      <c r="P21" s="443"/>
      <c r="Q21" s="444"/>
      <c r="R21" s="445" t="e">
        <f>#REF!</f>
        <v>#REF!</v>
      </c>
      <c r="S21" s="116"/>
      <c r="T21" s="116"/>
      <c r="U21" s="117"/>
      <c r="V21" s="116"/>
      <c r="W21" s="118"/>
    </row>
    <row r="22" spans="2:23" ht="15">
      <c r="B22" s="437" t="e">
        <f>#REF!</f>
        <v>#REF!</v>
      </c>
      <c r="C22" s="593" t="e">
        <f>#REF!</f>
        <v>#REF!</v>
      </c>
      <c r="D22" s="696"/>
      <c r="E22" s="437" t="e">
        <f>#REF!</f>
        <v>#REF!</v>
      </c>
      <c r="F22" s="438" t="e">
        <f>#REF!</f>
        <v>#REF!</v>
      </c>
      <c r="G22" s="438" t="e">
        <f>#REF!</f>
        <v>#REF!</v>
      </c>
      <c r="H22" s="438" t="e">
        <f>#REF!</f>
        <v>#REF!</v>
      </c>
      <c r="I22" s="438" t="e">
        <f>#REF!</f>
        <v>#REF!</v>
      </c>
      <c r="J22" s="438" t="e">
        <f>#REF!</f>
        <v>#REF!</v>
      </c>
      <c r="K22" s="439" t="e">
        <f>#REF!</f>
        <v>#REF!</v>
      </c>
      <c r="L22" s="694"/>
      <c r="M22" s="441"/>
      <c r="N22" s="442" t="e">
        <f>#REF!</f>
        <v>#REF!</v>
      </c>
      <c r="O22" s="448" t="s">
        <v>205</v>
      </c>
      <c r="P22" s="443"/>
      <c r="Q22" s="444">
        <v>1</v>
      </c>
      <c r="R22" s="445" t="e">
        <f>#REF!</f>
        <v>#REF!</v>
      </c>
      <c r="S22" s="116"/>
      <c r="T22" s="116"/>
      <c r="U22" s="117"/>
      <c r="V22" s="116"/>
      <c r="W22" s="118"/>
    </row>
    <row r="23" spans="2:23" ht="15">
      <c r="B23" s="437" t="e">
        <f>#REF!</f>
        <v>#REF!</v>
      </c>
      <c r="C23" s="593" t="e">
        <f>#REF!</f>
        <v>#REF!</v>
      </c>
      <c r="D23" s="696"/>
      <c r="E23" s="437" t="e">
        <f>#REF!</f>
        <v>#REF!</v>
      </c>
      <c r="F23" s="438" t="e">
        <f>#REF!</f>
        <v>#REF!</v>
      </c>
      <c r="G23" s="438" t="e">
        <f>#REF!</f>
        <v>#REF!</v>
      </c>
      <c r="H23" s="438" t="e">
        <f>#REF!</f>
        <v>#REF!</v>
      </c>
      <c r="I23" s="438" t="e">
        <f>#REF!</f>
        <v>#REF!</v>
      </c>
      <c r="J23" s="438" t="e">
        <f>#REF!</f>
        <v>#REF!</v>
      </c>
      <c r="K23" s="439"/>
      <c r="L23" s="694"/>
      <c r="M23" s="441"/>
      <c r="N23" s="442"/>
      <c r="O23" s="448"/>
      <c r="P23" s="443"/>
      <c r="Q23" s="444"/>
      <c r="R23" s="445" t="e">
        <f>#REF!</f>
        <v>#REF!</v>
      </c>
      <c r="S23" s="116"/>
      <c r="T23" s="116"/>
      <c r="U23" s="117"/>
      <c r="V23" s="116"/>
      <c r="W23" s="118"/>
    </row>
    <row r="24" spans="2:23" ht="15">
      <c r="B24" s="437" t="e">
        <f>#REF!</f>
        <v>#REF!</v>
      </c>
      <c r="C24" s="593" t="e">
        <f>#REF!</f>
        <v>#REF!</v>
      </c>
      <c r="D24" s="697" t="e">
        <f>#REF!</f>
        <v>#REF!</v>
      </c>
      <c r="E24" s="437" t="e">
        <f>#REF!</f>
        <v>#REF!</v>
      </c>
      <c r="F24" s="438" t="e">
        <f>#REF!</f>
        <v>#REF!</v>
      </c>
      <c r="G24" s="438" t="e">
        <f>#REF!</f>
        <v>#REF!</v>
      </c>
      <c r="H24" s="438" t="e">
        <f>#REF!</f>
        <v>#REF!</v>
      </c>
      <c r="I24" s="438" t="e">
        <f>#REF!</f>
        <v>#REF!</v>
      </c>
      <c r="J24" s="438" t="e">
        <f>#REF!</f>
        <v>#REF!</v>
      </c>
      <c r="K24" s="439">
        <v>5</v>
      </c>
      <c r="L24" s="694"/>
      <c r="M24" s="441"/>
      <c r="N24" s="442" t="e">
        <f>#REF!</f>
        <v>#REF!</v>
      </c>
      <c r="O24" s="448" t="s">
        <v>205</v>
      </c>
      <c r="P24" s="443"/>
      <c r="Q24" s="444">
        <v>1</v>
      </c>
      <c r="R24" s="445" t="e">
        <f>#REF!</f>
        <v>#REF!</v>
      </c>
      <c r="S24" s="116"/>
      <c r="T24" s="116"/>
      <c r="U24" s="117"/>
      <c r="V24" s="116"/>
      <c r="W24" s="118"/>
    </row>
    <row r="25" spans="2:23" ht="15">
      <c r="B25" s="437" t="e">
        <f>#REF!</f>
        <v>#REF!</v>
      </c>
      <c r="C25" s="593" t="e">
        <f>#REF!</f>
        <v>#REF!</v>
      </c>
      <c r="D25" s="697" t="e">
        <f>#REF!</f>
        <v>#REF!</v>
      </c>
      <c r="E25" s="437" t="e">
        <f>#REF!</f>
        <v>#REF!</v>
      </c>
      <c r="F25" s="438" t="e">
        <f>#REF!</f>
        <v>#REF!</v>
      </c>
      <c r="G25" s="438" t="e">
        <f>#REF!</f>
        <v>#REF!</v>
      </c>
      <c r="H25" s="438" t="e">
        <f>#REF!</f>
        <v>#REF!</v>
      </c>
      <c r="I25" s="438" t="e">
        <f>#REF!</f>
        <v>#REF!</v>
      </c>
      <c r="J25" s="438" t="e">
        <f>#REF!</f>
        <v>#REF!</v>
      </c>
      <c r="K25" s="439"/>
      <c r="L25" s="694"/>
      <c r="M25" s="441"/>
      <c r="N25" s="442"/>
      <c r="O25" s="448"/>
      <c r="P25" s="443"/>
      <c r="Q25" s="444"/>
      <c r="R25" s="445" t="e">
        <f>#REF!</f>
        <v>#REF!</v>
      </c>
      <c r="S25" s="116"/>
      <c r="T25" s="116"/>
      <c r="U25" s="117"/>
      <c r="V25" s="116"/>
      <c r="W25" s="118"/>
    </row>
    <row r="26" spans="2:23" ht="15">
      <c r="B26" s="437" t="e">
        <f>#REF!</f>
        <v>#REF!</v>
      </c>
      <c r="C26" s="593" t="e">
        <f>#REF!</f>
        <v>#REF!</v>
      </c>
      <c r="D26" s="697" t="e">
        <f>#REF!</f>
        <v>#REF!</v>
      </c>
      <c r="E26" s="437" t="e">
        <f>#REF!</f>
        <v>#REF!</v>
      </c>
      <c r="F26" s="438" t="e">
        <f>#REF!</f>
        <v>#REF!</v>
      </c>
      <c r="G26" s="438" t="e">
        <f>#REF!</f>
        <v>#REF!</v>
      </c>
      <c r="H26" s="438" t="e">
        <f>#REF!</f>
        <v>#REF!</v>
      </c>
      <c r="I26" s="438" t="e">
        <f>#REF!</f>
        <v>#REF!</v>
      </c>
      <c r="J26" s="438" t="e">
        <f>#REF!</f>
        <v>#REF!</v>
      </c>
      <c r="K26" s="439"/>
      <c r="L26" s="694"/>
      <c r="M26" s="441"/>
      <c r="N26" s="442"/>
      <c r="O26" s="448"/>
      <c r="P26" s="443"/>
      <c r="Q26" s="444"/>
      <c r="R26" s="445" t="e">
        <f>#REF!</f>
        <v>#REF!</v>
      </c>
      <c r="S26" s="116"/>
      <c r="T26" s="116"/>
      <c r="U26" s="117"/>
      <c r="V26" s="116"/>
      <c r="W26" s="118"/>
    </row>
    <row r="27" spans="2:23" ht="15">
      <c r="B27" s="437" t="e">
        <f>#REF!</f>
        <v>#REF!</v>
      </c>
      <c r="C27" s="593" t="e">
        <f>#REF!</f>
        <v>#REF!</v>
      </c>
      <c r="D27" s="697" t="e">
        <f>#REF!</f>
        <v>#REF!</v>
      </c>
      <c r="E27" s="437" t="e">
        <f>#REF!</f>
        <v>#REF!</v>
      </c>
      <c r="F27" s="438" t="e">
        <f>#REF!</f>
        <v>#REF!</v>
      </c>
      <c r="G27" s="438" t="e">
        <f>#REF!</f>
        <v>#REF!</v>
      </c>
      <c r="H27" s="438" t="e">
        <f>#REF!</f>
        <v>#REF!</v>
      </c>
      <c r="I27" s="438" t="e">
        <f>#REF!</f>
        <v>#REF!</v>
      </c>
      <c r="J27" s="438" t="e">
        <f>#REF!</f>
        <v>#REF!</v>
      </c>
      <c r="K27" s="439">
        <v>6</v>
      </c>
      <c r="L27" s="694"/>
      <c r="M27" s="441"/>
      <c r="N27" s="442" t="e">
        <f>#REF!</f>
        <v>#REF!</v>
      </c>
      <c r="O27" s="448" t="s">
        <v>205</v>
      </c>
      <c r="P27" s="443"/>
      <c r="Q27" s="444">
        <v>1</v>
      </c>
      <c r="R27" s="445" t="e">
        <f>#REF!</f>
        <v>#REF!</v>
      </c>
      <c r="S27" s="116"/>
      <c r="T27" s="116"/>
      <c r="U27" s="117"/>
      <c r="V27" s="116"/>
      <c r="W27" s="118"/>
    </row>
    <row r="28" spans="2:23" ht="15">
      <c r="B28" s="437" t="e">
        <f>#REF!</f>
        <v>#REF!</v>
      </c>
      <c r="C28" s="593" t="e">
        <f>#REF!</f>
        <v>#REF!</v>
      </c>
      <c r="D28" s="697" t="e">
        <f>#REF!</f>
        <v>#REF!</v>
      </c>
      <c r="E28" s="437" t="e">
        <f>#REF!</f>
        <v>#REF!</v>
      </c>
      <c r="F28" s="438" t="e">
        <f>#REF!</f>
        <v>#REF!</v>
      </c>
      <c r="G28" s="438" t="e">
        <f>#REF!</f>
        <v>#REF!</v>
      </c>
      <c r="H28" s="438" t="e">
        <f>#REF!</f>
        <v>#REF!</v>
      </c>
      <c r="I28" s="438" t="e">
        <f>#REF!</f>
        <v>#REF!</v>
      </c>
      <c r="J28" s="438" t="e">
        <f>#REF!</f>
        <v>#REF!</v>
      </c>
      <c r="K28" s="439"/>
      <c r="L28" s="694"/>
      <c r="M28" s="441"/>
      <c r="N28" s="442"/>
      <c r="O28" s="448"/>
      <c r="P28" s="443"/>
      <c r="Q28" s="444"/>
      <c r="R28" s="445" t="e">
        <f>#REF!</f>
        <v>#REF!</v>
      </c>
      <c r="S28" s="116"/>
      <c r="T28" s="116"/>
      <c r="U28" s="117"/>
      <c r="V28" s="116"/>
      <c r="W28" s="118"/>
    </row>
    <row r="29" spans="2:23" ht="15">
      <c r="B29" s="437" t="e">
        <f>#REF!</f>
        <v>#REF!</v>
      </c>
      <c r="C29" s="593" t="e">
        <f>#REF!</f>
        <v>#REF!</v>
      </c>
      <c r="D29" s="697" t="e">
        <f>#REF!</f>
        <v>#REF!</v>
      </c>
      <c r="E29" s="437" t="e">
        <f>#REF!</f>
        <v>#REF!</v>
      </c>
      <c r="F29" s="438" t="e">
        <f>#REF!</f>
        <v>#REF!</v>
      </c>
      <c r="G29" s="438" t="e">
        <f>#REF!</f>
        <v>#REF!</v>
      </c>
      <c r="H29" s="438" t="e">
        <f>#REF!</f>
        <v>#REF!</v>
      </c>
      <c r="I29" s="438" t="e">
        <f>#REF!</f>
        <v>#REF!</v>
      </c>
      <c r="J29" s="438" t="e">
        <f>#REF!</f>
        <v>#REF!</v>
      </c>
      <c r="K29" s="439">
        <v>7</v>
      </c>
      <c r="L29" s="694"/>
      <c r="M29" s="441"/>
      <c r="N29" s="442" t="e">
        <f>#REF!</f>
        <v>#REF!</v>
      </c>
      <c r="O29" s="448" t="s">
        <v>205</v>
      </c>
      <c r="P29" s="443"/>
      <c r="Q29" s="444">
        <v>1</v>
      </c>
      <c r="R29" s="445" t="e">
        <f>#REF!</f>
        <v>#REF!</v>
      </c>
      <c r="S29" s="116"/>
      <c r="T29" s="116"/>
      <c r="U29" s="117"/>
      <c r="V29" s="116"/>
      <c r="W29" s="118"/>
    </row>
    <row r="30" spans="2:23" ht="15">
      <c r="B30" s="437" t="e">
        <f>#REF!</f>
        <v>#REF!</v>
      </c>
      <c r="C30" s="593" t="e">
        <f>#REF!</f>
        <v>#REF!</v>
      </c>
      <c r="D30" s="697" t="e">
        <f>#REF!</f>
        <v>#REF!</v>
      </c>
      <c r="E30" s="437" t="e">
        <f>#REF!</f>
        <v>#REF!</v>
      </c>
      <c r="F30" s="438" t="e">
        <f>#REF!</f>
        <v>#REF!</v>
      </c>
      <c r="G30" s="438" t="e">
        <f>#REF!</f>
        <v>#REF!</v>
      </c>
      <c r="H30" s="438" t="e">
        <f>#REF!</f>
        <v>#REF!</v>
      </c>
      <c r="I30" s="438" t="e">
        <f>#REF!</f>
        <v>#REF!</v>
      </c>
      <c r="J30" s="438" t="e">
        <f>#REF!</f>
        <v>#REF!</v>
      </c>
      <c r="K30" s="439"/>
      <c r="L30" s="694"/>
      <c r="M30" s="441"/>
      <c r="N30" s="442"/>
      <c r="O30" s="448"/>
      <c r="P30" s="443"/>
      <c r="Q30" s="444"/>
      <c r="R30" s="445" t="e">
        <f>#REF!</f>
        <v>#REF!</v>
      </c>
      <c r="S30" s="116"/>
      <c r="T30" s="116"/>
      <c r="U30" s="117"/>
      <c r="V30" s="116"/>
      <c r="W30" s="118"/>
    </row>
    <row r="31" spans="2:23" ht="15">
      <c r="B31" s="437" t="e">
        <f>#REF!</f>
        <v>#REF!</v>
      </c>
      <c r="C31" s="593" t="e">
        <f>#REF!</f>
        <v>#REF!</v>
      </c>
      <c r="D31" s="697" t="e">
        <f>#REF!</f>
        <v>#REF!</v>
      </c>
      <c r="E31" s="437" t="e">
        <f>#REF!</f>
        <v>#REF!</v>
      </c>
      <c r="F31" s="438" t="e">
        <f>#REF!</f>
        <v>#REF!</v>
      </c>
      <c r="G31" s="438" t="e">
        <f>#REF!</f>
        <v>#REF!</v>
      </c>
      <c r="H31" s="438" t="e">
        <f>#REF!</f>
        <v>#REF!</v>
      </c>
      <c r="I31" s="438" t="e">
        <f>#REF!</f>
        <v>#REF!</v>
      </c>
      <c r="J31" s="438" t="e">
        <f>#REF!</f>
        <v>#REF!</v>
      </c>
      <c r="K31" s="439">
        <v>8</v>
      </c>
      <c r="L31" s="694"/>
      <c r="M31" s="441"/>
      <c r="N31" s="442" t="e">
        <f>#REF!</f>
        <v>#REF!</v>
      </c>
      <c r="O31" s="448" t="s">
        <v>205</v>
      </c>
      <c r="P31" s="443"/>
      <c r="Q31" s="444">
        <v>1</v>
      </c>
      <c r="R31" s="445" t="e">
        <f>#REF!</f>
        <v>#REF!</v>
      </c>
      <c r="S31" s="116"/>
      <c r="T31" s="116"/>
      <c r="U31" s="117"/>
      <c r="V31" s="116"/>
      <c r="W31" s="118"/>
    </row>
    <row r="32" spans="2:23" ht="15">
      <c r="B32" s="437" t="e">
        <f>#REF!</f>
        <v>#REF!</v>
      </c>
      <c r="C32" s="593" t="e">
        <f>#REF!</f>
        <v>#REF!</v>
      </c>
      <c r="D32" s="697" t="e">
        <f>#REF!</f>
        <v>#REF!</v>
      </c>
      <c r="E32" s="437" t="e">
        <f>#REF!</f>
        <v>#REF!</v>
      </c>
      <c r="F32" s="438" t="e">
        <f>#REF!</f>
        <v>#REF!</v>
      </c>
      <c r="G32" s="438" t="e">
        <f>#REF!</f>
        <v>#REF!</v>
      </c>
      <c r="H32" s="438" t="e">
        <f>#REF!</f>
        <v>#REF!</v>
      </c>
      <c r="I32" s="438" t="e">
        <f>#REF!</f>
        <v>#REF!</v>
      </c>
      <c r="J32" s="438" t="e">
        <f>#REF!</f>
        <v>#REF!</v>
      </c>
      <c r="K32" s="439"/>
      <c r="L32" s="694"/>
      <c r="M32" s="441"/>
      <c r="N32" s="442"/>
      <c r="O32" s="448"/>
      <c r="P32" s="443"/>
      <c r="Q32" s="444"/>
      <c r="R32" s="445" t="e">
        <f>#REF!</f>
        <v>#REF!</v>
      </c>
      <c r="S32" s="116"/>
      <c r="T32" s="116"/>
      <c r="U32" s="117"/>
      <c r="V32" s="116"/>
      <c r="W32" s="118"/>
    </row>
    <row r="33" spans="2:23" ht="15">
      <c r="B33" s="437" t="e">
        <f>#REF!</f>
        <v>#REF!</v>
      </c>
      <c r="C33" s="593" t="e">
        <f>#REF!</f>
        <v>#REF!</v>
      </c>
      <c r="D33" s="697" t="e">
        <f>#REF!</f>
        <v>#REF!</v>
      </c>
      <c r="E33" s="437" t="e">
        <f>#REF!</f>
        <v>#REF!</v>
      </c>
      <c r="F33" s="438" t="e">
        <f>#REF!</f>
        <v>#REF!</v>
      </c>
      <c r="G33" s="438" t="e">
        <f>#REF!</f>
        <v>#REF!</v>
      </c>
      <c r="H33" s="438" t="e">
        <f>#REF!</f>
        <v>#REF!</v>
      </c>
      <c r="I33" s="438" t="e">
        <f>#REF!</f>
        <v>#REF!</v>
      </c>
      <c r="J33" s="438" t="e">
        <f>#REF!</f>
        <v>#REF!</v>
      </c>
      <c r="K33" s="439">
        <v>9</v>
      </c>
      <c r="L33" s="694"/>
      <c r="M33" s="441"/>
      <c r="N33" s="442" t="e">
        <f>#REF!</f>
        <v>#REF!</v>
      </c>
      <c r="O33" s="448" t="s">
        <v>205</v>
      </c>
      <c r="P33" s="443"/>
      <c r="Q33" s="444">
        <v>1</v>
      </c>
      <c r="R33" s="445" t="e">
        <f>#REF!</f>
        <v>#REF!</v>
      </c>
      <c r="S33" s="116"/>
      <c r="T33" s="116"/>
      <c r="U33" s="117"/>
      <c r="V33" s="116"/>
      <c r="W33" s="118"/>
    </row>
    <row r="34" spans="2:23" ht="15">
      <c r="B34" s="437" t="e">
        <f>#REF!</f>
        <v>#REF!</v>
      </c>
      <c r="C34" s="593" t="e">
        <f>#REF!</f>
        <v>#REF!</v>
      </c>
      <c r="D34" s="697" t="e">
        <f>#REF!</f>
        <v>#REF!</v>
      </c>
      <c r="E34" s="437" t="e">
        <f>#REF!</f>
        <v>#REF!</v>
      </c>
      <c r="F34" s="438" t="e">
        <f>#REF!</f>
        <v>#REF!</v>
      </c>
      <c r="G34" s="438" t="e">
        <f>#REF!</f>
        <v>#REF!</v>
      </c>
      <c r="H34" s="438" t="e">
        <f>#REF!</f>
        <v>#REF!</v>
      </c>
      <c r="I34" s="438" t="e">
        <f>#REF!</f>
        <v>#REF!</v>
      </c>
      <c r="J34" s="438" t="e">
        <f>#REF!</f>
        <v>#REF!</v>
      </c>
      <c r="K34" s="439"/>
      <c r="L34" s="694"/>
      <c r="M34" s="441"/>
      <c r="N34" s="442"/>
      <c r="O34" s="448"/>
      <c r="P34" s="443"/>
      <c r="Q34" s="444"/>
      <c r="R34" s="445" t="e">
        <f>#REF!</f>
        <v>#REF!</v>
      </c>
      <c r="S34" s="116"/>
      <c r="T34" s="116"/>
      <c r="U34" s="117"/>
      <c r="V34" s="116"/>
      <c r="W34" s="118"/>
    </row>
    <row r="35" spans="2:23" ht="15">
      <c r="B35" s="437" t="e">
        <f>#REF!</f>
        <v>#REF!</v>
      </c>
      <c r="C35" s="593" t="e">
        <f>#REF!</f>
        <v>#REF!</v>
      </c>
      <c r="D35" s="697" t="e">
        <f>#REF!</f>
        <v>#REF!</v>
      </c>
      <c r="E35" s="437" t="e">
        <f>#REF!</f>
        <v>#REF!</v>
      </c>
      <c r="F35" s="438" t="e">
        <f>#REF!</f>
        <v>#REF!</v>
      </c>
      <c r="G35" s="438" t="e">
        <f>#REF!</f>
        <v>#REF!</v>
      </c>
      <c r="H35" s="438" t="e">
        <f>#REF!</f>
        <v>#REF!</v>
      </c>
      <c r="I35" s="438" t="e">
        <f>#REF!</f>
        <v>#REF!</v>
      </c>
      <c r="J35" s="438" t="e">
        <f>#REF!</f>
        <v>#REF!</v>
      </c>
      <c r="K35" s="439">
        <v>10</v>
      </c>
      <c r="L35" s="694"/>
      <c r="M35" s="441"/>
      <c r="N35" s="442" t="e">
        <f>#REF!</f>
        <v>#REF!</v>
      </c>
      <c r="O35" s="448" t="s">
        <v>205</v>
      </c>
      <c r="P35" s="443"/>
      <c r="Q35" s="444">
        <v>1</v>
      </c>
      <c r="R35" s="445" t="e">
        <f>#REF!</f>
        <v>#REF!</v>
      </c>
      <c r="S35" s="116"/>
      <c r="T35" s="116"/>
      <c r="U35" s="117"/>
      <c r="V35" s="116"/>
      <c r="W35" s="118"/>
    </row>
    <row r="36" spans="2:23" ht="15">
      <c r="B36" s="437" t="e">
        <f>#REF!</f>
        <v>#REF!</v>
      </c>
      <c r="C36" s="593" t="e">
        <f>#REF!</f>
        <v>#REF!</v>
      </c>
      <c r="D36" s="697" t="e">
        <f>#REF!</f>
        <v>#REF!</v>
      </c>
      <c r="E36" s="437" t="e">
        <f>#REF!</f>
        <v>#REF!</v>
      </c>
      <c r="F36" s="438" t="e">
        <f>#REF!</f>
        <v>#REF!</v>
      </c>
      <c r="G36" s="438" t="e">
        <f>#REF!</f>
        <v>#REF!</v>
      </c>
      <c r="H36" s="438" t="e">
        <f>#REF!</f>
        <v>#REF!</v>
      </c>
      <c r="I36" s="438" t="e">
        <f>#REF!</f>
        <v>#REF!</v>
      </c>
      <c r="J36" s="438" t="e">
        <f>#REF!</f>
        <v>#REF!</v>
      </c>
      <c r="K36" s="439"/>
      <c r="L36" s="694"/>
      <c r="M36" s="441"/>
      <c r="N36" s="442"/>
      <c r="O36" s="448"/>
      <c r="P36" s="443"/>
      <c r="Q36" s="444"/>
      <c r="R36" s="445" t="e">
        <f>#REF!</f>
        <v>#REF!</v>
      </c>
      <c r="S36" s="116"/>
      <c r="T36" s="116"/>
      <c r="U36" s="117"/>
      <c r="V36" s="116"/>
      <c r="W36" s="118"/>
    </row>
    <row r="37" spans="2:23" ht="15">
      <c r="B37" s="437" t="e">
        <f>#REF!</f>
        <v>#REF!</v>
      </c>
      <c r="C37" s="593" t="e">
        <f>#REF!</f>
        <v>#REF!</v>
      </c>
      <c r="D37" s="697" t="e">
        <f>#REF!</f>
        <v>#REF!</v>
      </c>
      <c r="E37" s="437" t="e">
        <f>#REF!</f>
        <v>#REF!</v>
      </c>
      <c r="F37" s="438" t="e">
        <f>#REF!</f>
        <v>#REF!</v>
      </c>
      <c r="G37" s="438" t="e">
        <f>#REF!</f>
        <v>#REF!</v>
      </c>
      <c r="H37" s="438" t="e">
        <f>#REF!</f>
        <v>#REF!</v>
      </c>
      <c r="I37" s="438" t="e">
        <f>#REF!</f>
        <v>#REF!</v>
      </c>
      <c r="J37" s="438" t="e">
        <f>#REF!</f>
        <v>#REF!</v>
      </c>
      <c r="K37" s="439">
        <v>11</v>
      </c>
      <c r="L37" s="694"/>
      <c r="M37" s="441"/>
      <c r="N37" s="442" t="e">
        <f>#REF!</f>
        <v>#REF!</v>
      </c>
      <c r="O37" s="448" t="s">
        <v>205</v>
      </c>
      <c r="P37" s="443"/>
      <c r="Q37" s="444">
        <v>1</v>
      </c>
      <c r="R37" s="445" t="e">
        <f>#REF!</f>
        <v>#REF!</v>
      </c>
      <c r="S37" s="116"/>
      <c r="T37" s="116"/>
      <c r="U37" s="117"/>
      <c r="V37" s="116"/>
      <c r="W37" s="118"/>
    </row>
    <row r="38" spans="2:23" ht="15">
      <c r="B38" s="437" t="e">
        <f>#REF!</f>
        <v>#REF!</v>
      </c>
      <c r="C38" s="593" t="e">
        <f>#REF!</f>
        <v>#REF!</v>
      </c>
      <c r="D38" s="697" t="e">
        <f>#REF!</f>
        <v>#REF!</v>
      </c>
      <c r="E38" s="437" t="e">
        <f>#REF!</f>
        <v>#REF!</v>
      </c>
      <c r="F38" s="438" t="e">
        <f>#REF!</f>
        <v>#REF!</v>
      </c>
      <c r="G38" s="438" t="e">
        <f>#REF!</f>
        <v>#REF!</v>
      </c>
      <c r="H38" s="438" t="e">
        <f>#REF!</f>
        <v>#REF!</v>
      </c>
      <c r="I38" s="438" t="e">
        <f>#REF!</f>
        <v>#REF!</v>
      </c>
      <c r="J38" s="438" t="e">
        <f>#REF!</f>
        <v>#REF!</v>
      </c>
      <c r="K38" s="439"/>
      <c r="L38" s="694"/>
      <c r="M38" s="441"/>
      <c r="N38" s="442"/>
      <c r="O38" s="448"/>
      <c r="P38" s="443"/>
      <c r="Q38" s="444"/>
      <c r="R38" s="445" t="e">
        <f>#REF!</f>
        <v>#REF!</v>
      </c>
      <c r="S38" s="116"/>
      <c r="T38" s="116"/>
      <c r="U38" s="117"/>
      <c r="V38" s="116"/>
      <c r="W38" s="118"/>
    </row>
    <row r="39" spans="2:23" ht="15">
      <c r="B39" s="437" t="e">
        <f>#REF!</f>
        <v>#REF!</v>
      </c>
      <c r="C39" s="593" t="e">
        <f>#REF!</f>
        <v>#REF!</v>
      </c>
      <c r="D39" s="697" t="e">
        <f>#REF!</f>
        <v>#REF!</v>
      </c>
      <c r="E39" s="437" t="e">
        <f>#REF!</f>
        <v>#REF!</v>
      </c>
      <c r="F39" s="438" t="e">
        <f>#REF!</f>
        <v>#REF!</v>
      </c>
      <c r="G39" s="438" t="e">
        <f>#REF!</f>
        <v>#REF!</v>
      </c>
      <c r="H39" s="438" t="e">
        <f>#REF!</f>
        <v>#REF!</v>
      </c>
      <c r="I39" s="438" t="e">
        <f>#REF!</f>
        <v>#REF!</v>
      </c>
      <c r="J39" s="438" t="e">
        <f>#REF!</f>
        <v>#REF!</v>
      </c>
      <c r="K39" s="439">
        <v>12</v>
      </c>
      <c r="L39" s="694"/>
      <c r="M39" s="441"/>
      <c r="N39" s="442" t="e">
        <f>#REF!</f>
        <v>#REF!</v>
      </c>
      <c r="O39" s="448" t="s">
        <v>205</v>
      </c>
      <c r="P39" s="443"/>
      <c r="Q39" s="444">
        <v>1</v>
      </c>
      <c r="R39" s="445" t="e">
        <f>#REF!</f>
        <v>#REF!</v>
      </c>
      <c r="S39" s="116"/>
      <c r="T39" s="116"/>
      <c r="U39" s="117"/>
      <c r="V39" s="116"/>
      <c r="W39" s="118"/>
    </row>
    <row r="40" spans="2:23" ht="15">
      <c r="B40" s="437" t="e">
        <f>#REF!</f>
        <v>#REF!</v>
      </c>
      <c r="C40" s="593" t="e">
        <f>#REF!</f>
        <v>#REF!</v>
      </c>
      <c r="D40" s="697" t="e">
        <f>#REF!</f>
        <v>#REF!</v>
      </c>
      <c r="E40" s="437" t="e">
        <f>#REF!</f>
        <v>#REF!</v>
      </c>
      <c r="F40" s="438" t="e">
        <f>#REF!</f>
        <v>#REF!</v>
      </c>
      <c r="G40" s="438" t="e">
        <f>#REF!</f>
        <v>#REF!</v>
      </c>
      <c r="H40" s="438" t="e">
        <f>#REF!</f>
        <v>#REF!</v>
      </c>
      <c r="I40" s="438" t="e">
        <f>#REF!</f>
        <v>#REF!</v>
      </c>
      <c r="J40" s="438" t="e">
        <f>#REF!</f>
        <v>#REF!</v>
      </c>
      <c r="K40" s="439"/>
      <c r="L40" s="694"/>
      <c r="M40" s="441"/>
      <c r="N40" s="442"/>
      <c r="O40" s="448"/>
      <c r="P40" s="443"/>
      <c r="Q40" s="444"/>
      <c r="R40" s="445" t="e">
        <f>#REF!</f>
        <v>#REF!</v>
      </c>
      <c r="S40" s="116"/>
      <c r="T40" s="116"/>
      <c r="U40" s="117"/>
      <c r="V40" s="116"/>
      <c r="W40" s="118"/>
    </row>
    <row r="41" spans="2:23" ht="15">
      <c r="B41" s="437" t="e">
        <f>#REF!</f>
        <v>#REF!</v>
      </c>
      <c r="C41" s="593" t="e">
        <f>#REF!</f>
        <v>#REF!</v>
      </c>
      <c r="D41" s="697" t="e">
        <f>#REF!</f>
        <v>#REF!</v>
      </c>
      <c r="E41" s="437" t="e">
        <f>#REF!</f>
        <v>#REF!</v>
      </c>
      <c r="F41" s="438" t="e">
        <f>#REF!</f>
        <v>#REF!</v>
      </c>
      <c r="G41" s="438" t="e">
        <f>#REF!</f>
        <v>#REF!</v>
      </c>
      <c r="H41" s="438" t="e">
        <f>#REF!</f>
        <v>#REF!</v>
      </c>
      <c r="I41" s="438" t="e">
        <f>#REF!</f>
        <v>#REF!</v>
      </c>
      <c r="J41" s="438" t="e">
        <f>#REF!</f>
        <v>#REF!</v>
      </c>
      <c r="K41" s="439">
        <v>13</v>
      </c>
      <c r="L41" s="694"/>
      <c r="M41" s="441"/>
      <c r="N41" s="442" t="e">
        <f>#REF!</f>
        <v>#REF!</v>
      </c>
      <c r="O41" s="448" t="s">
        <v>205</v>
      </c>
      <c r="P41" s="443"/>
      <c r="Q41" s="444">
        <v>1</v>
      </c>
      <c r="R41" s="445" t="e">
        <f>#REF!</f>
        <v>#REF!</v>
      </c>
      <c r="S41" s="116"/>
      <c r="T41" s="116"/>
      <c r="U41" s="117"/>
      <c r="V41" s="116"/>
      <c r="W41" s="118"/>
    </row>
    <row r="42" spans="2:23" ht="15">
      <c r="B42" s="437" t="e">
        <f>#REF!</f>
        <v>#REF!</v>
      </c>
      <c r="C42" s="593" t="e">
        <f>#REF!</f>
        <v>#REF!</v>
      </c>
      <c r="D42" s="697" t="e">
        <f>#REF!</f>
        <v>#REF!</v>
      </c>
      <c r="E42" s="437" t="e">
        <f>#REF!</f>
        <v>#REF!</v>
      </c>
      <c r="F42" s="438" t="e">
        <f>#REF!</f>
        <v>#REF!</v>
      </c>
      <c r="G42" s="438" t="e">
        <f>#REF!</f>
        <v>#REF!</v>
      </c>
      <c r="H42" s="438" t="e">
        <f>#REF!</f>
        <v>#REF!</v>
      </c>
      <c r="I42" s="438" t="e">
        <f>#REF!</f>
        <v>#REF!</v>
      </c>
      <c r="J42" s="438" t="e">
        <f>#REF!</f>
        <v>#REF!</v>
      </c>
      <c r="K42" s="439"/>
      <c r="L42" s="694"/>
      <c r="M42" s="441"/>
      <c r="N42" s="442"/>
      <c r="O42" s="448"/>
      <c r="P42" s="443"/>
      <c r="Q42" s="444"/>
      <c r="R42" s="445" t="e">
        <f>#REF!</f>
        <v>#REF!</v>
      </c>
      <c r="S42" s="116"/>
      <c r="T42" s="116"/>
      <c r="U42" s="117"/>
      <c r="V42" s="116"/>
      <c r="W42" s="118"/>
    </row>
    <row r="43" spans="2:23" ht="15">
      <c r="B43" s="437" t="e">
        <f>#REF!</f>
        <v>#REF!</v>
      </c>
      <c r="C43" s="593" t="e">
        <f>#REF!</f>
        <v>#REF!</v>
      </c>
      <c r="D43" s="697" t="e">
        <f>#REF!</f>
        <v>#REF!</v>
      </c>
      <c r="E43" s="437" t="e">
        <f>#REF!</f>
        <v>#REF!</v>
      </c>
      <c r="F43" s="438" t="e">
        <f>#REF!</f>
        <v>#REF!</v>
      </c>
      <c r="G43" s="438" t="e">
        <f>#REF!</f>
        <v>#REF!</v>
      </c>
      <c r="H43" s="438" t="e">
        <f>#REF!</f>
        <v>#REF!</v>
      </c>
      <c r="I43" s="438" t="e">
        <f>#REF!</f>
        <v>#REF!</v>
      </c>
      <c r="J43" s="438" t="e">
        <f>#REF!</f>
        <v>#REF!</v>
      </c>
      <c r="K43" s="439">
        <v>14</v>
      </c>
      <c r="L43" s="694"/>
      <c r="M43" s="441"/>
      <c r="N43" s="442" t="e">
        <f>#REF!</f>
        <v>#REF!</v>
      </c>
      <c r="O43" s="448" t="s">
        <v>205</v>
      </c>
      <c r="P43" s="443"/>
      <c r="Q43" s="444">
        <v>1</v>
      </c>
      <c r="R43" s="445" t="e">
        <f>#REF!</f>
        <v>#REF!</v>
      </c>
      <c r="S43" s="116"/>
      <c r="T43" s="116"/>
      <c r="U43" s="117"/>
      <c r="V43" s="116"/>
      <c r="W43" s="118"/>
    </row>
    <row r="44" spans="2:23" ht="15">
      <c r="B44" s="437" t="e">
        <f>#REF!</f>
        <v>#REF!</v>
      </c>
      <c r="C44" s="593" t="e">
        <f>#REF!</f>
        <v>#REF!</v>
      </c>
      <c r="D44" s="697" t="e">
        <f>#REF!</f>
        <v>#REF!</v>
      </c>
      <c r="E44" s="437" t="e">
        <f>#REF!</f>
        <v>#REF!</v>
      </c>
      <c r="F44" s="438" t="e">
        <f>#REF!</f>
        <v>#REF!</v>
      </c>
      <c r="G44" s="438" t="e">
        <f>#REF!</f>
        <v>#REF!</v>
      </c>
      <c r="H44" s="438" t="e">
        <f>#REF!</f>
        <v>#REF!</v>
      </c>
      <c r="I44" s="438" t="e">
        <f>#REF!</f>
        <v>#REF!</v>
      </c>
      <c r="J44" s="438" t="e">
        <f>#REF!</f>
        <v>#REF!</v>
      </c>
      <c r="K44" s="439"/>
      <c r="L44" s="694"/>
      <c r="M44" s="441"/>
      <c r="N44" s="442"/>
      <c r="O44" s="448"/>
      <c r="P44" s="443"/>
      <c r="Q44" s="444"/>
      <c r="R44" s="445" t="e">
        <f>#REF!</f>
        <v>#REF!</v>
      </c>
      <c r="S44" s="116"/>
      <c r="T44" s="116"/>
      <c r="U44" s="117"/>
      <c r="V44" s="116"/>
      <c r="W44" s="118"/>
    </row>
    <row r="45" spans="2:23" ht="15">
      <c r="B45" s="437" t="e">
        <f>#REF!</f>
        <v>#REF!</v>
      </c>
      <c r="C45" s="593" t="e">
        <f>#REF!</f>
        <v>#REF!</v>
      </c>
      <c r="D45" s="697" t="e">
        <f>#REF!</f>
        <v>#REF!</v>
      </c>
      <c r="E45" s="437" t="e">
        <f>#REF!</f>
        <v>#REF!</v>
      </c>
      <c r="F45" s="438" t="e">
        <f>#REF!</f>
        <v>#REF!</v>
      </c>
      <c r="G45" s="438" t="e">
        <f>#REF!</f>
        <v>#REF!</v>
      </c>
      <c r="H45" s="438" t="e">
        <f>#REF!</f>
        <v>#REF!</v>
      </c>
      <c r="I45" s="438" t="e">
        <f>#REF!</f>
        <v>#REF!</v>
      </c>
      <c r="J45" s="438" t="e">
        <f>#REF!</f>
        <v>#REF!</v>
      </c>
      <c r="K45" s="439">
        <v>15</v>
      </c>
      <c r="L45" s="694"/>
      <c r="M45" s="441"/>
      <c r="N45" s="442" t="e">
        <f>#REF!</f>
        <v>#REF!</v>
      </c>
      <c r="O45" s="448" t="s">
        <v>205</v>
      </c>
      <c r="P45" s="443"/>
      <c r="Q45" s="444">
        <v>1</v>
      </c>
      <c r="R45" s="445" t="e">
        <f>#REF!</f>
        <v>#REF!</v>
      </c>
      <c r="S45" s="116"/>
      <c r="T45" s="116"/>
      <c r="U45" s="117"/>
      <c r="V45" s="116"/>
      <c r="W45" s="118"/>
    </row>
    <row r="46" spans="2:23" ht="15">
      <c r="B46" s="437" t="e">
        <f>#REF!</f>
        <v>#REF!</v>
      </c>
      <c r="C46" s="593" t="e">
        <f>#REF!</f>
        <v>#REF!</v>
      </c>
      <c r="D46" s="697" t="e">
        <f>#REF!</f>
        <v>#REF!</v>
      </c>
      <c r="E46" s="437" t="e">
        <f>#REF!</f>
        <v>#REF!</v>
      </c>
      <c r="F46" s="438" t="e">
        <f>#REF!</f>
        <v>#REF!</v>
      </c>
      <c r="G46" s="438" t="e">
        <f>#REF!</f>
        <v>#REF!</v>
      </c>
      <c r="H46" s="438" t="e">
        <f>#REF!</f>
        <v>#REF!</v>
      </c>
      <c r="I46" s="438" t="e">
        <f>#REF!</f>
        <v>#REF!</v>
      </c>
      <c r="J46" s="438" t="e">
        <f>#REF!</f>
        <v>#REF!</v>
      </c>
      <c r="K46" s="439"/>
      <c r="L46" s="694"/>
      <c r="M46" s="441"/>
      <c r="N46" s="442"/>
      <c r="O46" s="448"/>
      <c r="P46" s="443"/>
      <c r="Q46" s="444"/>
      <c r="R46" s="445" t="e">
        <f>#REF!</f>
        <v>#REF!</v>
      </c>
      <c r="S46" s="116"/>
      <c r="T46" s="116"/>
      <c r="U46" s="117"/>
      <c r="V46" s="116"/>
      <c r="W46" s="118"/>
    </row>
    <row r="47" spans="2:23" ht="15">
      <c r="B47" s="437" t="e">
        <f>#REF!</f>
        <v>#REF!</v>
      </c>
      <c r="C47" s="593" t="e">
        <f>#REF!</f>
        <v>#REF!</v>
      </c>
      <c r="D47" s="697" t="e">
        <f>#REF!</f>
        <v>#REF!</v>
      </c>
      <c r="E47" s="437" t="e">
        <f>#REF!</f>
        <v>#REF!</v>
      </c>
      <c r="F47" s="438" t="e">
        <f>#REF!</f>
        <v>#REF!</v>
      </c>
      <c r="G47" s="438" t="e">
        <f>#REF!</f>
        <v>#REF!</v>
      </c>
      <c r="H47" s="438" t="e">
        <f>#REF!</f>
        <v>#REF!</v>
      </c>
      <c r="I47" s="438" t="e">
        <f>#REF!</f>
        <v>#REF!</v>
      </c>
      <c r="J47" s="438" t="e">
        <f>#REF!</f>
        <v>#REF!</v>
      </c>
      <c r="K47" s="439">
        <v>1</v>
      </c>
      <c r="L47" s="694"/>
      <c r="M47" s="441"/>
      <c r="N47" s="442" t="e">
        <f>#REF!</f>
        <v>#REF!</v>
      </c>
      <c r="O47" s="448" t="s">
        <v>206</v>
      </c>
      <c r="P47" s="443"/>
      <c r="Q47" s="444">
        <v>1</v>
      </c>
      <c r="R47" s="445" t="e">
        <f>#REF!</f>
        <v>#REF!</v>
      </c>
      <c r="S47" s="116"/>
      <c r="T47" s="116"/>
      <c r="U47" s="117"/>
      <c r="V47" s="116"/>
      <c r="W47" s="118"/>
    </row>
    <row r="48" spans="2:23" ht="15">
      <c r="B48" s="437" t="e">
        <f>#REF!</f>
        <v>#REF!</v>
      </c>
      <c r="C48" s="593" t="e">
        <f>#REF!</f>
        <v>#REF!</v>
      </c>
      <c r="D48" s="697" t="e">
        <f>#REF!</f>
        <v>#REF!</v>
      </c>
      <c r="E48" s="437" t="e">
        <f>#REF!</f>
        <v>#REF!</v>
      </c>
      <c r="F48" s="438" t="e">
        <f>#REF!</f>
        <v>#REF!</v>
      </c>
      <c r="G48" s="438" t="e">
        <f>#REF!</f>
        <v>#REF!</v>
      </c>
      <c r="H48" s="438" t="e">
        <f>#REF!</f>
        <v>#REF!</v>
      </c>
      <c r="I48" s="438" t="e">
        <f>#REF!</f>
        <v>#REF!</v>
      </c>
      <c r="J48" s="438" t="e">
        <f>#REF!</f>
        <v>#REF!</v>
      </c>
      <c r="K48" s="439" t="e">
        <f>#REF!</f>
        <v>#REF!</v>
      </c>
      <c r="L48" s="694"/>
      <c r="M48" s="441"/>
      <c r="N48" s="442" t="e">
        <f>#REF!</f>
        <v>#REF!</v>
      </c>
      <c r="O48" s="448" t="s">
        <v>207</v>
      </c>
      <c r="P48" s="443"/>
      <c r="Q48" s="444">
        <v>1</v>
      </c>
      <c r="R48" s="445" t="e">
        <f>#REF!</f>
        <v>#REF!</v>
      </c>
      <c r="S48" s="116"/>
      <c r="T48" s="116"/>
      <c r="U48" s="117"/>
      <c r="V48" s="116"/>
      <c r="W48" s="118"/>
    </row>
    <row r="49" spans="2:47" ht="30" customHeight="1">
      <c r="B49" s="437" t="e">
        <f>#REF!</f>
        <v>#REF!</v>
      </c>
      <c r="C49" s="593" t="e">
        <f>#REF!</f>
        <v>#REF!</v>
      </c>
      <c r="D49" s="697" t="e">
        <f>#REF!</f>
        <v>#REF!</v>
      </c>
      <c r="E49" s="437" t="e">
        <f>#REF!</f>
        <v>#REF!</v>
      </c>
      <c r="F49" s="438" t="e">
        <f>#REF!</f>
        <v>#REF!</v>
      </c>
      <c r="G49" s="438" t="e">
        <f>#REF!</f>
        <v>#REF!</v>
      </c>
      <c r="H49" s="438" t="e">
        <f>#REF!</f>
        <v>#REF!</v>
      </c>
      <c r="I49" s="438" t="e">
        <f>#REF!</f>
        <v>#REF!</v>
      </c>
      <c r="J49" s="438" t="e">
        <f>#REF!</f>
        <v>#REF!</v>
      </c>
      <c r="K49" s="439" t="e">
        <f>#REF!</f>
        <v>#REF!</v>
      </c>
      <c r="L49" s="694"/>
      <c r="M49" s="441"/>
      <c r="N49" s="442" t="e">
        <f>#REF!</f>
        <v>#REF!</v>
      </c>
      <c r="O49" s="448" t="s">
        <v>207</v>
      </c>
      <c r="P49" s="443"/>
      <c r="Q49" s="444">
        <v>1</v>
      </c>
      <c r="R49" s="445" t="e">
        <f>#REF!</f>
        <v>#REF!</v>
      </c>
      <c r="S49" s="116"/>
      <c r="T49" s="116"/>
      <c r="U49" s="117"/>
      <c r="V49" s="116"/>
      <c r="W49" s="118"/>
    </row>
    <row r="50" spans="2:47" ht="15">
      <c r="B50" s="122"/>
      <c r="C50" s="642"/>
      <c r="D50" s="696"/>
      <c r="E50" s="122"/>
      <c r="F50" s="123"/>
      <c r="G50" s="123"/>
      <c r="H50" s="123"/>
      <c r="I50" s="123"/>
      <c r="J50" s="123"/>
      <c r="K50" s="124"/>
      <c r="L50" s="695"/>
      <c r="M50" s="126"/>
      <c r="N50" s="127"/>
      <c r="O50" s="126"/>
      <c r="P50" s="128"/>
      <c r="Q50" s="129"/>
      <c r="R50" s="130"/>
      <c r="S50" s="125"/>
      <c r="T50" s="125"/>
      <c r="U50" s="129"/>
      <c r="V50" s="125"/>
      <c r="W50" s="131"/>
    </row>
    <row r="51" spans="2:47" ht="15">
      <c r="D51" s="93"/>
      <c r="E51" s="132"/>
      <c r="F51" s="132"/>
      <c r="G51" s="132"/>
      <c r="H51" s="132"/>
      <c r="I51" s="132"/>
      <c r="J51" s="132"/>
      <c r="K51" s="133"/>
      <c r="L51" s="97"/>
      <c r="M51" s="108"/>
      <c r="N51" s="134"/>
      <c r="O51" s="108"/>
      <c r="P51" s="135"/>
      <c r="Q51" s="96"/>
      <c r="R51" s="136"/>
      <c r="S51" s="97"/>
      <c r="T51" s="97"/>
      <c r="U51" s="96"/>
      <c r="V51" s="97"/>
      <c r="W51" s="137"/>
    </row>
    <row r="52" spans="2:47" ht="30.75" thickBot="1">
      <c r="D52" s="93"/>
      <c r="E52" s="1090" t="s">
        <v>156</v>
      </c>
      <c r="F52" s="1090"/>
      <c r="G52" s="1090"/>
      <c r="H52" s="1090"/>
      <c r="I52" s="1090"/>
      <c r="J52" s="1090"/>
      <c r="K52" s="1090"/>
      <c r="L52" s="99"/>
      <c r="M52" s="100"/>
      <c r="N52" s="101" t="s">
        <v>157</v>
      </c>
      <c r="O52" s="101" t="s">
        <v>52</v>
      </c>
      <c r="P52" s="102" t="s">
        <v>158</v>
      </c>
      <c r="Q52" s="102" t="s">
        <v>159</v>
      </c>
      <c r="R52" s="101" t="s">
        <v>160</v>
      </c>
      <c r="S52" s="103" t="s">
        <v>161</v>
      </c>
      <c r="T52" s="102" t="s">
        <v>159</v>
      </c>
      <c r="U52" s="102" t="s">
        <v>162</v>
      </c>
      <c r="V52" s="103" t="s">
        <v>163</v>
      </c>
      <c r="W52" s="102" t="s">
        <v>164</v>
      </c>
    </row>
    <row r="53" spans="2:47" ht="30.75" thickBot="1">
      <c r="B53" s="449" t="s">
        <v>155</v>
      </c>
      <c r="C53" s="449" t="s">
        <v>154</v>
      </c>
      <c r="D53" s="93"/>
      <c r="E53" s="449" t="s">
        <v>165</v>
      </c>
      <c r="F53" s="450" t="s">
        <v>166</v>
      </c>
      <c r="G53" s="451" t="s">
        <v>167</v>
      </c>
      <c r="H53" s="451" t="s">
        <v>168</v>
      </c>
      <c r="I53" s="451" t="s">
        <v>169</v>
      </c>
      <c r="J53" s="451" t="s">
        <v>12</v>
      </c>
      <c r="K53" s="451" t="s">
        <v>170</v>
      </c>
      <c r="L53" s="452"/>
      <c r="M53" s="453" t="s">
        <v>174</v>
      </c>
      <c r="N53" s="454" t="s">
        <v>175</v>
      </c>
      <c r="O53" s="455"/>
      <c r="P53" s="456"/>
      <c r="Q53" s="457">
        <f>SUM(Q55:Q78)</f>
        <v>35</v>
      </c>
      <c r="R53" s="470" t="e">
        <f>SUM(R55:R78)</f>
        <v>#REF!</v>
      </c>
      <c r="S53" s="104">
        <v>0</v>
      </c>
      <c r="T53" s="105"/>
      <c r="U53" s="643">
        <f>SUM(U55:U78)</f>
        <v>0</v>
      </c>
      <c r="V53" s="106">
        <v>0</v>
      </c>
      <c r="W53" s="107">
        <v>0</v>
      </c>
    </row>
    <row r="54" spans="2:47" s="149" customFormat="1" ht="6" customHeight="1">
      <c r="B54" s="396"/>
      <c r="C54" s="397"/>
      <c r="D54" s="137"/>
      <c r="E54" s="140"/>
      <c r="F54" s="140"/>
      <c r="G54" s="140"/>
      <c r="H54" s="140"/>
      <c r="I54" s="140"/>
      <c r="J54" s="140"/>
      <c r="K54" s="140"/>
      <c r="L54" s="97"/>
      <c r="M54" s="141"/>
      <c r="N54" s="142"/>
      <c r="O54" s="143"/>
      <c r="P54" s="144"/>
      <c r="Q54" s="145"/>
      <c r="R54" s="146"/>
      <c r="S54" s="147"/>
      <c r="T54" s="148"/>
      <c r="U54" s="96"/>
      <c r="V54" s="97"/>
      <c r="W54" s="137"/>
    </row>
    <row r="55" spans="2:47" s="149" customFormat="1" ht="15">
      <c r="B55" s="458"/>
      <c r="C55" s="599"/>
      <c r="D55" s="137"/>
      <c r="E55" s="458"/>
      <c r="F55" s="459"/>
      <c r="G55" s="459"/>
      <c r="H55" s="459"/>
      <c r="I55" s="459"/>
      <c r="J55" s="459"/>
      <c r="K55" s="460"/>
      <c r="L55" s="460"/>
      <c r="M55" s="461"/>
      <c r="N55" s="462" t="str">
        <f>'A-2 FISMAA'!M18</f>
        <v>REHABILITACIÓN DE LA BIBLIOTECA MUNICIPAL TEPEOLULCO</v>
      </c>
      <c r="O55" s="463"/>
      <c r="P55" s="464"/>
      <c r="Q55" s="461"/>
      <c r="R55" s="464"/>
      <c r="S55" s="112"/>
      <c r="T55" s="112"/>
      <c r="U55" s="113"/>
      <c r="V55" s="112"/>
      <c r="W55" s="114"/>
      <c r="Y55" s="150"/>
      <c r="AU55" s="149">
        <v>2014</v>
      </c>
    </row>
    <row r="56" spans="2:47" s="149" customFormat="1" ht="30" customHeight="1">
      <c r="B56" s="465" t="str">
        <f>'A-2 FISMAA'!B19</f>
        <v>-</v>
      </c>
      <c r="C56" s="600">
        <f>'A-2 FISMAA'!C19</f>
        <v>6221</v>
      </c>
      <c r="D56" s="137"/>
      <c r="E56" s="465" t="str">
        <f>'A-2 FISMAA'!E19</f>
        <v>-</v>
      </c>
      <c r="F56" s="466" t="str">
        <f>'A-2 FISMAA'!G19</f>
        <v>-</v>
      </c>
      <c r="G56" s="466" t="str">
        <f>'A-2 FISMAA'!H19</f>
        <v>-</v>
      </c>
      <c r="H56" s="466" t="str">
        <f>'A-2 FISMAA'!I19</f>
        <v>-</v>
      </c>
      <c r="I56" s="466" t="str">
        <f>'A-2 FISMAA'!J19</f>
        <v>-</v>
      </c>
      <c r="J56" s="466" t="str">
        <f>'A-2 FISMAA'!K19</f>
        <v>-</v>
      </c>
      <c r="K56" s="473">
        <v>1</v>
      </c>
      <c r="L56" s="1093"/>
      <c r="M56" s="475"/>
      <c r="N56" s="468" t="str">
        <f>'A-2 FISMAA'!M19</f>
        <v>REHABILITACIÓN DE LA CASA DE CULTURA "LOMAS DE SAN ANDRES"</v>
      </c>
      <c r="O56" s="471" t="s">
        <v>176</v>
      </c>
      <c r="P56" s="472"/>
      <c r="Q56" s="467">
        <v>1</v>
      </c>
      <c r="R56" s="469">
        <f>'A-2 FISMAA'!S19</f>
        <v>232891.94</v>
      </c>
      <c r="S56" s="116"/>
      <c r="T56" s="116"/>
      <c r="U56" s="117"/>
      <c r="V56" s="116"/>
      <c r="W56" s="118"/>
      <c r="Y56" s="150"/>
    </row>
    <row r="57" spans="2:47" s="149" customFormat="1" ht="15">
      <c r="B57" s="465" t="str">
        <f>'A-2 FISMAA'!B20</f>
        <v>-</v>
      </c>
      <c r="C57" s="600">
        <f>'A-2 FISMAA'!C20</f>
        <v>6221</v>
      </c>
      <c r="D57" s="137"/>
      <c r="E57" s="465" t="str">
        <f>'A-2 FISMAA'!E20</f>
        <v>-</v>
      </c>
      <c r="F57" s="466" t="str">
        <f>'A-2 FISMAA'!G20</f>
        <v>-</v>
      </c>
      <c r="G57" s="466" t="str">
        <f>'A-2 FISMAA'!H20</f>
        <v>-</v>
      </c>
      <c r="H57" s="466" t="str">
        <f>'A-2 FISMAA'!I20</f>
        <v>-</v>
      </c>
      <c r="I57" s="466" t="str">
        <f>'A-2 FISMAA'!J20</f>
        <v>-</v>
      </c>
      <c r="J57" s="466" t="str">
        <f>'A-2 FISMAA'!K20</f>
        <v>-</v>
      </c>
      <c r="K57" s="473"/>
      <c r="L57" s="1093"/>
      <c r="M57" s="473"/>
      <c r="N57" s="468"/>
      <c r="O57" s="471"/>
      <c r="P57" s="472"/>
      <c r="Q57" s="467"/>
      <c r="R57" s="469">
        <f>'A-2 FISMAA'!S20</f>
        <v>204993.43</v>
      </c>
      <c r="S57" s="116"/>
      <c r="T57" s="116"/>
      <c r="U57" s="117"/>
      <c r="V57" s="116"/>
      <c r="W57" s="118"/>
      <c r="Y57" s="150"/>
    </row>
    <row r="58" spans="2:47" s="149" customFormat="1" ht="15">
      <c r="B58" s="465" t="str">
        <f>'A-2 FISMAA'!B21</f>
        <v>-</v>
      </c>
      <c r="C58" s="600">
        <f>'A-2 FISMAA'!C21</f>
        <v>6221</v>
      </c>
      <c r="D58" s="137"/>
      <c r="E58" s="465" t="str">
        <f>'A-2 FISMAA'!E21</f>
        <v>-</v>
      </c>
      <c r="F58" s="466" t="str">
        <f>'A-2 FISMAA'!G21</f>
        <v>-</v>
      </c>
      <c r="G58" s="466" t="str">
        <f>'A-2 FISMAA'!H21</f>
        <v>-</v>
      </c>
      <c r="H58" s="466" t="str">
        <f>'A-2 FISMAA'!I21</f>
        <v>-</v>
      </c>
      <c r="I58" s="466" t="str">
        <f>'A-2 FISMAA'!J21</f>
        <v>-</v>
      </c>
      <c r="J58" s="466" t="str">
        <f>'A-2 FISMAA'!K21</f>
        <v>-</v>
      </c>
      <c r="K58" s="473"/>
      <c r="L58" s="1093"/>
      <c r="M58" s="473"/>
      <c r="N58" s="468"/>
      <c r="O58" s="471"/>
      <c r="P58" s="472"/>
      <c r="Q58" s="467"/>
      <c r="R58" s="469">
        <f>'A-2 FISMAA'!S21</f>
        <v>194054.74</v>
      </c>
      <c r="S58" s="116"/>
      <c r="T58" s="116"/>
      <c r="U58" s="117"/>
      <c r="V58" s="116"/>
      <c r="W58" s="118"/>
      <c r="Y58" s="150"/>
    </row>
    <row r="59" spans="2:47" s="149" customFormat="1" ht="15">
      <c r="B59" s="465" t="str">
        <f>'A-2 FISMAA'!B22</f>
        <v>-</v>
      </c>
      <c r="C59" s="600">
        <f>'A-2 FISMAA'!C22</f>
        <v>6221</v>
      </c>
      <c r="D59" s="137"/>
      <c r="E59" s="465" t="str">
        <f>'A-2 FISMAA'!E22</f>
        <v>-</v>
      </c>
      <c r="F59" s="466" t="str">
        <f>'A-2 FISMAA'!G22</f>
        <v>-</v>
      </c>
      <c r="G59" s="466" t="str">
        <f>'A-2 FISMAA'!H22</f>
        <v>-</v>
      </c>
      <c r="H59" s="466" t="str">
        <f>'A-2 FISMAA'!I22</f>
        <v>-</v>
      </c>
      <c r="I59" s="466" t="str">
        <f>'A-2 FISMAA'!J22</f>
        <v>-</v>
      </c>
      <c r="J59" s="466" t="str">
        <f>'A-2 FISMAA'!K22</f>
        <v>-</v>
      </c>
      <c r="K59" s="473"/>
      <c r="L59" s="1093"/>
      <c r="M59" s="473"/>
      <c r="N59" s="468"/>
      <c r="O59" s="471"/>
      <c r="P59" s="472"/>
      <c r="Q59" s="467"/>
      <c r="R59" s="469">
        <f>'A-2 FISMAA'!S22</f>
        <v>189091.43</v>
      </c>
      <c r="S59" s="116"/>
      <c r="T59" s="116"/>
      <c r="U59" s="117"/>
      <c r="V59" s="116"/>
      <c r="W59" s="118"/>
      <c r="Y59" s="150"/>
    </row>
    <row r="60" spans="2:47" s="149" customFormat="1" ht="15">
      <c r="B60" s="465" t="str">
        <f>'A-2 FISMAA'!B23</f>
        <v>-</v>
      </c>
      <c r="C60" s="600">
        <f>'A-2 FISMAA'!C23</f>
        <v>6221</v>
      </c>
      <c r="D60" s="137"/>
      <c r="E60" s="465" t="str">
        <f>'A-2 FISMAA'!E23</f>
        <v>-</v>
      </c>
      <c r="F60" s="466" t="str">
        <f>'A-2 FISMAA'!G23</f>
        <v>-</v>
      </c>
      <c r="G60" s="466" t="str">
        <f>'A-2 FISMAA'!H23</f>
        <v>-</v>
      </c>
      <c r="H60" s="466" t="str">
        <f>'A-2 FISMAA'!I23</f>
        <v>-</v>
      </c>
      <c r="I60" s="466" t="str">
        <f>'A-2 FISMAA'!J23</f>
        <v>-</v>
      </c>
      <c r="J60" s="466" t="str">
        <f>'A-2 FISMAA'!K23</f>
        <v>-</v>
      </c>
      <c r="K60" s="473"/>
      <c r="L60" s="1093"/>
      <c r="M60" s="473"/>
      <c r="N60" s="468"/>
      <c r="O60" s="471"/>
      <c r="P60" s="472"/>
      <c r="Q60" s="467"/>
      <c r="R60" s="469">
        <f>'A-2 FISMAA'!S23</f>
        <v>183850.55</v>
      </c>
      <c r="S60" s="116"/>
      <c r="T60" s="116"/>
      <c r="U60" s="117"/>
      <c r="V60" s="116"/>
      <c r="W60" s="118"/>
      <c r="Y60" s="150"/>
    </row>
    <row r="61" spans="2:47" s="149" customFormat="1" ht="15">
      <c r="B61" s="465" t="str">
        <f>'A-2 FISMAA'!B24</f>
        <v>-</v>
      </c>
      <c r="C61" s="600">
        <f>'A-2 FISMAA'!C24</f>
        <v>6122</v>
      </c>
      <c r="D61" s="137"/>
      <c r="E61" s="465" t="str">
        <f>'A-2 FISMAA'!E24</f>
        <v>-</v>
      </c>
      <c r="F61" s="466" t="str">
        <f>'A-2 FISMAA'!G24</f>
        <v>-</v>
      </c>
      <c r="G61" s="466" t="str">
        <f>'A-2 FISMAA'!H24</f>
        <v>-</v>
      </c>
      <c r="H61" s="466" t="str">
        <f>'A-2 FISMAA'!I24</f>
        <v>-</v>
      </c>
      <c r="I61" s="466" t="str">
        <f>'A-2 FISMAA'!J24</f>
        <v>-</v>
      </c>
      <c r="J61" s="466" t="str">
        <f>'A-2 FISMAA'!K24</f>
        <v>-</v>
      </c>
      <c r="K61" s="473"/>
      <c r="L61" s="1093"/>
      <c r="M61" s="473"/>
      <c r="N61" s="468"/>
      <c r="O61" s="471"/>
      <c r="P61" s="472"/>
      <c r="Q61" s="467"/>
      <c r="R61" s="469">
        <f>'A-2 FISMAA'!S24</f>
        <v>600000</v>
      </c>
      <c r="S61" s="116"/>
      <c r="T61" s="116"/>
      <c r="U61" s="117"/>
      <c r="V61" s="116"/>
      <c r="W61" s="118"/>
      <c r="Y61" s="150"/>
    </row>
    <row r="62" spans="2:47" s="149" customFormat="1" ht="15">
      <c r="B62" s="465" t="str">
        <f>'A-2 FISMAA'!B25</f>
        <v>-</v>
      </c>
      <c r="C62" s="600">
        <f>'A-2 FISMAA'!C25</f>
        <v>6122</v>
      </c>
      <c r="D62" s="137"/>
      <c r="E62" s="465" t="str">
        <f>'A-2 FISMAA'!E25</f>
        <v>-</v>
      </c>
      <c r="F62" s="466" t="str">
        <f>'A-2 FISMAA'!G25</f>
        <v>-</v>
      </c>
      <c r="G62" s="466" t="str">
        <f>'A-2 FISMAA'!H25</f>
        <v>-</v>
      </c>
      <c r="H62" s="466" t="str">
        <f>'A-2 FISMAA'!I25</f>
        <v>-</v>
      </c>
      <c r="I62" s="466" t="str">
        <f>'A-2 FISMAA'!J25</f>
        <v>-</v>
      </c>
      <c r="J62" s="466" t="str">
        <f>'A-2 FISMAA'!K25</f>
        <v>-</v>
      </c>
      <c r="K62" s="473"/>
      <c r="L62" s="1093"/>
      <c r="M62" s="473"/>
      <c r="N62" s="468"/>
      <c r="O62" s="471"/>
      <c r="P62" s="472"/>
      <c r="Q62" s="467"/>
      <c r="R62" s="469">
        <f>'A-2 FISMAA'!S25</f>
        <v>550000</v>
      </c>
      <c r="S62" s="116"/>
      <c r="T62" s="116"/>
      <c r="U62" s="117"/>
      <c r="V62" s="116"/>
      <c r="W62" s="118"/>
      <c r="Y62" s="150"/>
    </row>
    <row r="63" spans="2:47" s="149" customFormat="1" ht="45">
      <c r="B63" s="465" t="str">
        <f>'A-2 FISMAA'!B31</f>
        <v>-</v>
      </c>
      <c r="C63" s="600">
        <f>'A-2 FISMAA'!C31</f>
        <v>6122</v>
      </c>
      <c r="D63" s="137"/>
      <c r="E63" s="465" t="str">
        <f>'A-2 FISMAA'!E31</f>
        <v>-</v>
      </c>
      <c r="F63" s="466" t="str">
        <f>'A-2 FISMAA'!G31</f>
        <v>-</v>
      </c>
      <c r="G63" s="466" t="str">
        <f>'A-2 FISMAA'!H31</f>
        <v>-</v>
      </c>
      <c r="H63" s="466" t="str">
        <f>'A-2 FISMAA'!I31</f>
        <v>-</v>
      </c>
      <c r="I63" s="466" t="str">
        <f>'A-2 FISMAA'!J31</f>
        <v>-</v>
      </c>
      <c r="J63" s="466" t="str">
        <f>'A-2 FISMAA'!K31</f>
        <v>-</v>
      </c>
      <c r="K63" s="473">
        <v>3</v>
      </c>
      <c r="L63" s="473"/>
      <c r="M63" s="467"/>
      <c r="N63" s="468" t="str">
        <f>'A-2 FISMAA'!M30</f>
        <v>REHABILITACIÓN GENERAL DE LA ESCUELA PRIMARIA CONFERENCIA INTERAMERICANA SEG. SOC; UBICADA EN AV. CENTRAL S/N, UNIDAD HAB. IMSS TLALNEPANTLA</v>
      </c>
      <c r="O63" s="471" t="s">
        <v>176</v>
      </c>
      <c r="P63" s="469"/>
      <c r="Q63" s="467">
        <v>3</v>
      </c>
      <c r="R63" s="469">
        <f>'A-2 FISMAA'!S34</f>
        <v>550000</v>
      </c>
      <c r="S63" s="116"/>
      <c r="T63" s="116"/>
      <c r="U63" s="117"/>
      <c r="V63" s="116"/>
      <c r="W63" s="118"/>
      <c r="Y63" s="150"/>
    </row>
    <row r="64" spans="2:47" s="149" customFormat="1" ht="15">
      <c r="B64" s="465">
        <f>'A-3-FOPEDEM'!B18</f>
        <v>0</v>
      </c>
      <c r="C64" s="600">
        <f>'A-3-FOPEDEM'!C18</f>
        <v>0</v>
      </c>
      <c r="D64" s="137"/>
      <c r="E64" s="476">
        <f>'A-3-FOPEDEM'!E18</f>
        <v>0</v>
      </c>
      <c r="F64" s="477">
        <f>'A-3-FOPEDEM'!F18</f>
        <v>0</v>
      </c>
      <c r="G64" s="477">
        <f>'A-3-FOPEDEM'!G18</f>
        <v>0</v>
      </c>
      <c r="H64" s="477">
        <f>'A-3-FOPEDEM'!H18</f>
        <v>0</v>
      </c>
      <c r="I64" s="477">
        <f>'A-3-FOPEDEM'!J18</f>
        <v>0</v>
      </c>
      <c r="J64" s="477">
        <f>'A-3-FOPEDEM'!K18</f>
        <v>0</v>
      </c>
      <c r="K64" s="478" t="s">
        <v>208</v>
      </c>
      <c r="L64" s="478"/>
      <c r="M64" s="479"/>
      <c r="N64" s="480" t="e">
        <f>'A-3-FOPEDEM'!E14</f>
        <v>#REF!</v>
      </c>
      <c r="O64" s="481" t="s">
        <v>209</v>
      </c>
      <c r="P64" s="482"/>
      <c r="Q64" s="479">
        <v>15</v>
      </c>
      <c r="R64" s="482">
        <f>SUM('A-3-FOPEDEM'!S18:S32)</f>
        <v>0</v>
      </c>
      <c r="S64" s="116"/>
      <c r="T64" s="116"/>
      <c r="U64" s="117"/>
      <c r="V64" s="116"/>
      <c r="W64" s="118"/>
      <c r="Y64" s="150"/>
    </row>
    <row r="65" spans="2:25" s="149" customFormat="1" ht="15">
      <c r="B65" s="465">
        <f>'A-3-FOPEDEM'!B34</f>
        <v>0</v>
      </c>
      <c r="C65" s="600">
        <f>'A-3-FOPEDEM'!C34</f>
        <v>0</v>
      </c>
      <c r="D65" s="137"/>
      <c r="E65" s="476">
        <f>'A-3-FOPEDEM'!E34</f>
        <v>0</v>
      </c>
      <c r="F65" s="477">
        <f>'A-3-FOPEDEM'!F34</f>
        <v>0</v>
      </c>
      <c r="G65" s="477">
        <f>'A-3-FOPEDEM'!G34</f>
        <v>0</v>
      </c>
      <c r="H65" s="477">
        <f>'A-3-FOPEDEM'!H34</f>
        <v>0</v>
      </c>
      <c r="I65" s="477">
        <f>'A-3-FOPEDEM'!J34</f>
        <v>0</v>
      </c>
      <c r="J65" s="477">
        <f>'A-3-FOPEDEM'!K34</f>
        <v>0</v>
      </c>
      <c r="K65" s="478"/>
      <c r="L65" s="478"/>
      <c r="M65" s="479"/>
      <c r="N65" s="480">
        <f>'A-3-FOPEDEM'!M34</f>
        <v>0</v>
      </c>
      <c r="O65" s="481" t="s">
        <v>209</v>
      </c>
      <c r="P65" s="482"/>
      <c r="Q65" s="479"/>
      <c r="R65" s="482">
        <f>'A-3-FOPEDEM'!S34</f>
        <v>0</v>
      </c>
      <c r="S65" s="116"/>
      <c r="T65" s="116"/>
      <c r="U65" s="117"/>
      <c r="V65" s="116"/>
      <c r="W65" s="118"/>
      <c r="Y65" s="150"/>
    </row>
    <row r="66" spans="2:25" s="149" customFormat="1" ht="15">
      <c r="B66" s="465" t="e">
        <f>#REF!</f>
        <v>#REF!</v>
      </c>
      <c r="C66" s="600">
        <v>6122</v>
      </c>
      <c r="D66" s="137"/>
      <c r="E66" s="483" t="e">
        <f>#REF!</f>
        <v>#REF!</v>
      </c>
      <c r="F66" s="484" t="e">
        <f>#REF!</f>
        <v>#REF!</v>
      </c>
      <c r="G66" s="484" t="e">
        <f>#REF!</f>
        <v>#REF!</v>
      </c>
      <c r="H66" s="484" t="e">
        <f>#REF!</f>
        <v>#REF!</v>
      </c>
      <c r="I66" s="484" t="e">
        <f>#REF!</f>
        <v>#REF!</v>
      </c>
      <c r="J66" s="484" t="e">
        <f>#REF!</f>
        <v>#REF!</v>
      </c>
      <c r="K66" s="485">
        <v>1</v>
      </c>
      <c r="L66" s="485"/>
      <c r="M66" s="486"/>
      <c r="N66" s="487" t="e">
        <f>#REF!</f>
        <v>#REF!</v>
      </c>
      <c r="O66" s="488" t="s">
        <v>210</v>
      </c>
      <c r="P66" s="489"/>
      <c r="Q66" s="486">
        <v>1</v>
      </c>
      <c r="R66" s="489" t="e">
        <f>#REF!</f>
        <v>#REF!</v>
      </c>
      <c r="S66" s="116"/>
      <c r="T66" s="116"/>
      <c r="U66" s="117"/>
      <c r="V66" s="116"/>
      <c r="W66" s="118"/>
      <c r="Y66" s="150"/>
    </row>
    <row r="67" spans="2:25" s="149" customFormat="1" ht="15">
      <c r="B67" s="465" t="e">
        <f>#REF!</f>
        <v>#REF!</v>
      </c>
      <c r="C67" s="600" t="e">
        <f>#REF!</f>
        <v>#REF!</v>
      </c>
      <c r="D67" s="137"/>
      <c r="E67" s="490" t="e">
        <f>#REF!</f>
        <v>#REF!</v>
      </c>
      <c r="F67" s="491" t="e">
        <f>#REF!</f>
        <v>#REF!</v>
      </c>
      <c r="G67" s="491" t="e">
        <f>#REF!</f>
        <v>#REF!</v>
      </c>
      <c r="H67" s="491" t="e">
        <f>#REF!</f>
        <v>#REF!</v>
      </c>
      <c r="I67" s="491" t="e">
        <f>#REF!</f>
        <v>#REF!</v>
      </c>
      <c r="J67" s="491" t="e">
        <f>#REF!</f>
        <v>#REF!</v>
      </c>
      <c r="K67" s="492">
        <v>1</v>
      </c>
      <c r="L67" s="492"/>
      <c r="M67" s="493"/>
      <c r="N67" s="494" t="e">
        <f>#REF!</f>
        <v>#REF!</v>
      </c>
      <c r="O67" s="495" t="s">
        <v>211</v>
      </c>
      <c r="P67" s="496"/>
      <c r="Q67" s="493">
        <v>1</v>
      </c>
      <c r="R67" s="496" t="e">
        <f>#REF!</f>
        <v>#REF!</v>
      </c>
      <c r="S67" s="116"/>
      <c r="T67" s="116"/>
      <c r="U67" s="117"/>
      <c r="V67" s="116"/>
      <c r="W67" s="118"/>
      <c r="Y67" s="150"/>
    </row>
    <row r="68" spans="2:25" s="149" customFormat="1" ht="15">
      <c r="B68" s="465" t="e">
        <f>#REF!</f>
        <v>#REF!</v>
      </c>
      <c r="C68" s="600" t="e">
        <f>#REF!</f>
        <v>#REF!</v>
      </c>
      <c r="D68" s="137"/>
      <c r="E68" s="497" t="e">
        <f>#REF!</f>
        <v>#REF!</v>
      </c>
      <c r="F68" s="498" t="e">
        <f>#REF!</f>
        <v>#REF!</v>
      </c>
      <c r="G68" s="498" t="e">
        <f>#REF!</f>
        <v>#REF!</v>
      </c>
      <c r="H68" s="498" t="e">
        <f>#REF!</f>
        <v>#REF!</v>
      </c>
      <c r="I68" s="498" t="e">
        <f>#REF!</f>
        <v>#REF!</v>
      </c>
      <c r="J68" s="498" t="e">
        <f>#REF!</f>
        <v>#REF!</v>
      </c>
      <c r="K68" s="499" t="s">
        <v>212</v>
      </c>
      <c r="L68" s="499"/>
      <c r="M68" s="500"/>
      <c r="N68" s="501" t="e">
        <f>#REF!</f>
        <v>#REF!</v>
      </c>
      <c r="O68" s="502" t="s">
        <v>213</v>
      </c>
      <c r="P68" s="503"/>
      <c r="Q68" s="500">
        <v>12</v>
      </c>
      <c r="R68" s="503" t="e">
        <f>#REF!</f>
        <v>#REF!</v>
      </c>
      <c r="S68" s="116"/>
      <c r="T68" s="116"/>
      <c r="U68" s="117"/>
      <c r="V68" s="116"/>
      <c r="W68" s="118"/>
      <c r="Y68" s="150"/>
    </row>
    <row r="69" spans="2:25" s="149" customFormat="1" ht="15">
      <c r="B69" s="465" t="e">
        <f>#REF!</f>
        <v>#REF!</v>
      </c>
      <c r="C69" s="600" t="e">
        <f>#REF!</f>
        <v>#REF!</v>
      </c>
      <c r="D69" s="137"/>
      <c r="E69" s="504" t="e">
        <f>#REF!</f>
        <v>#REF!</v>
      </c>
      <c r="F69" s="505" t="e">
        <f>#REF!</f>
        <v>#REF!</v>
      </c>
      <c r="G69" s="505" t="e">
        <f>#REF!</f>
        <v>#REF!</v>
      </c>
      <c r="H69" s="505" t="e">
        <f>#REF!</f>
        <v>#REF!</v>
      </c>
      <c r="I69" s="505" t="e">
        <f>#REF!</f>
        <v>#REF!</v>
      </c>
      <c r="J69" s="505" t="e">
        <f>#REF!</f>
        <v>#REF!</v>
      </c>
      <c r="K69" s="506" t="s">
        <v>214</v>
      </c>
      <c r="L69" s="506"/>
      <c r="M69" s="507"/>
      <c r="N69" s="508" t="e">
        <f>#REF!</f>
        <v>#REF!</v>
      </c>
      <c r="O69" s="509" t="s">
        <v>215</v>
      </c>
      <c r="P69" s="510"/>
      <c r="Q69" s="507">
        <v>1</v>
      </c>
      <c r="R69" s="510" t="e">
        <f>#REF!+#REF!</f>
        <v>#REF!</v>
      </c>
      <c r="S69" s="116"/>
      <c r="T69" s="116"/>
      <c r="U69" s="117"/>
      <c r="V69" s="116"/>
      <c r="W69" s="118"/>
      <c r="Y69" s="150"/>
    </row>
    <row r="70" spans="2:25" s="149" customFormat="1" ht="15">
      <c r="B70" s="465" t="e">
        <f>#REF!</f>
        <v>#REF!</v>
      </c>
      <c r="C70" s="600" t="e">
        <f>#REF!</f>
        <v>#REF!</v>
      </c>
      <c r="D70" s="137"/>
      <c r="E70" s="504" t="e">
        <f>#REF!</f>
        <v>#REF!</v>
      </c>
      <c r="F70" s="505" t="e">
        <f>#REF!</f>
        <v>#REF!</v>
      </c>
      <c r="G70" s="505" t="e">
        <f>#REF!</f>
        <v>#REF!</v>
      </c>
      <c r="H70" s="505" t="e">
        <f>#REF!</f>
        <v>#REF!</v>
      </c>
      <c r="I70" s="505" t="e">
        <f>#REF!</f>
        <v>#REF!</v>
      </c>
      <c r="J70" s="505" t="e">
        <f>#REF!</f>
        <v>#REF!</v>
      </c>
      <c r="K70" s="506" t="s">
        <v>214</v>
      </c>
      <c r="L70" s="506"/>
      <c r="M70" s="507"/>
      <c r="N70" s="508" t="e">
        <f>#REF!</f>
        <v>#REF!</v>
      </c>
      <c r="O70" s="509" t="s">
        <v>215</v>
      </c>
      <c r="P70" s="510"/>
      <c r="Q70" s="507">
        <v>1</v>
      </c>
      <c r="R70" s="510" t="e">
        <f>#REF!+#REF!</f>
        <v>#REF!</v>
      </c>
      <c r="S70" s="116"/>
      <c r="T70" s="116"/>
      <c r="U70" s="117"/>
      <c r="V70" s="116"/>
      <c r="W70" s="118"/>
      <c r="Y70" s="150"/>
    </row>
    <row r="71" spans="2:25" s="149" customFormat="1" ht="15">
      <c r="B71" s="465" t="e">
        <f>#REF!</f>
        <v>#REF!</v>
      </c>
      <c r="C71" s="600" t="e">
        <f>#REF!</f>
        <v>#REF!</v>
      </c>
      <c r="D71" s="137"/>
      <c r="E71" s="115" t="e">
        <f>#REF!</f>
        <v>#REF!</v>
      </c>
      <c r="F71" s="511" t="e">
        <f>#REF!</f>
        <v>#REF!</v>
      </c>
      <c r="G71" s="511" t="e">
        <f>#REF!</f>
        <v>#REF!</v>
      </c>
      <c r="H71" s="511" t="e">
        <f>#REF!</f>
        <v>#REF!</v>
      </c>
      <c r="I71" s="511" t="e">
        <f>#REF!</f>
        <v>#REF!</v>
      </c>
      <c r="J71" s="511" t="e">
        <f>#REF!</f>
        <v>#REF!</v>
      </c>
      <c r="K71" s="512"/>
      <c r="L71" s="512"/>
      <c r="M71" s="513"/>
      <c r="N71" s="514" t="s">
        <v>73</v>
      </c>
      <c r="O71" s="515" t="s">
        <v>177</v>
      </c>
      <c r="P71" s="513">
        <v>55</v>
      </c>
      <c r="Q71" s="513"/>
      <c r="R71" s="516" t="e">
        <f>SUM(#REF!,#REF!,#REF!,#REF!)</f>
        <v>#REF!</v>
      </c>
      <c r="S71" s="116"/>
      <c r="T71" s="116"/>
      <c r="U71" s="117"/>
      <c r="V71" s="116"/>
      <c r="W71" s="118"/>
      <c r="Y71" s="150"/>
    </row>
    <row r="72" spans="2:25" s="149" customFormat="1" ht="15">
      <c r="B72" s="465" t="e">
        <f>#REF!</f>
        <v>#REF!</v>
      </c>
      <c r="C72" s="600" t="e">
        <f>#REF!</f>
        <v>#REF!</v>
      </c>
      <c r="D72" s="137"/>
      <c r="E72" s="115" t="e">
        <f>#REF!</f>
        <v>#REF!</v>
      </c>
      <c r="F72" s="511" t="e">
        <f>#REF!</f>
        <v>#REF!</v>
      </c>
      <c r="G72" s="511" t="e">
        <f>#REF!</f>
        <v>#REF!</v>
      </c>
      <c r="H72" s="511" t="e">
        <f>#REF!</f>
        <v>#REF!</v>
      </c>
      <c r="I72" s="511" t="e">
        <f>#REF!</f>
        <v>#REF!</v>
      </c>
      <c r="J72" s="511" t="e">
        <f>#REF!</f>
        <v>#REF!</v>
      </c>
      <c r="K72" s="512"/>
      <c r="L72" s="512"/>
      <c r="M72" s="513"/>
      <c r="N72" s="514" t="s">
        <v>73</v>
      </c>
      <c r="O72" s="698" t="s">
        <v>177</v>
      </c>
      <c r="P72" s="513">
        <v>30</v>
      </c>
      <c r="Q72" s="513"/>
      <c r="R72" s="516" t="e">
        <f>SUM(#REF!,#REF!,#REF!,#REF!,#REF!,#REF!,#REF!,#REF!,#REF!,#REF!,#REF!,#REF!,#REF!,#REF!,#REF!,#REF!,#REF!,#REF!)</f>
        <v>#REF!</v>
      </c>
      <c r="S72" s="116"/>
      <c r="T72" s="116"/>
      <c r="U72" s="117"/>
      <c r="V72" s="116"/>
      <c r="W72" s="118"/>
      <c r="Y72" s="150"/>
    </row>
    <row r="73" spans="2:25" s="149" customFormat="1" ht="15">
      <c r="B73" s="465" t="e">
        <f>#REF!</f>
        <v>#REF!</v>
      </c>
      <c r="C73" s="600" t="e">
        <f>#REF!</f>
        <v>#REF!</v>
      </c>
      <c r="D73" s="137"/>
      <c r="E73" s="517" t="e">
        <f>#REF!</f>
        <v>#REF!</v>
      </c>
      <c r="F73" s="518" t="e">
        <f>#REF!</f>
        <v>#REF!</v>
      </c>
      <c r="G73" s="518" t="e">
        <f>#REF!</f>
        <v>#REF!</v>
      </c>
      <c r="H73" s="518" t="e">
        <f>#REF!</f>
        <v>#REF!</v>
      </c>
      <c r="I73" s="518" t="e">
        <f>#REF!</f>
        <v>#REF!</v>
      </c>
      <c r="J73" s="518" t="e">
        <f>#REF!</f>
        <v>#REF!</v>
      </c>
      <c r="K73" s="519"/>
      <c r="L73" s="519"/>
      <c r="M73" s="520"/>
      <c r="N73" s="521" t="s">
        <v>73</v>
      </c>
      <c r="O73" s="522" t="s">
        <v>177</v>
      </c>
      <c r="P73" s="520">
        <v>1</v>
      </c>
      <c r="Q73" s="520"/>
      <c r="R73" s="523" t="e">
        <f>#REF!</f>
        <v>#REF!</v>
      </c>
      <c r="S73" s="116"/>
      <c r="T73" s="116"/>
      <c r="U73" s="117"/>
      <c r="V73" s="116"/>
      <c r="W73" s="118"/>
      <c r="Y73" s="150"/>
    </row>
    <row r="74" spans="2:25" s="149" customFormat="1" ht="15">
      <c r="B74" s="465" t="e">
        <f>#REF!</f>
        <v>#REF!</v>
      </c>
      <c r="C74" s="600" t="e">
        <f>#REF!</f>
        <v>#REF!</v>
      </c>
      <c r="D74" s="137"/>
      <c r="E74" s="524" t="e">
        <f>#REF!</f>
        <v>#REF!</v>
      </c>
      <c r="F74" s="525" t="e">
        <f>#REF!</f>
        <v>#REF!</v>
      </c>
      <c r="G74" s="525" t="e">
        <f>#REF!</f>
        <v>#REF!</v>
      </c>
      <c r="H74" s="525" t="e">
        <f>#REF!</f>
        <v>#REF!</v>
      </c>
      <c r="I74" s="525" t="e">
        <f>#REF!</f>
        <v>#REF!</v>
      </c>
      <c r="J74" s="525" t="e">
        <f>#REF!</f>
        <v>#REF!</v>
      </c>
      <c r="K74" s="526"/>
      <c r="L74" s="526"/>
      <c r="M74" s="527"/>
      <c r="N74" s="528" t="s">
        <v>73</v>
      </c>
      <c r="O74" s="529" t="s">
        <v>177</v>
      </c>
      <c r="P74" s="527">
        <v>2</v>
      </c>
      <c r="Q74" s="527"/>
      <c r="R74" s="530" t="e">
        <f>SUM(#REF!,#REF!)</f>
        <v>#REF!</v>
      </c>
      <c r="S74" s="116"/>
      <c r="T74" s="116"/>
      <c r="U74" s="117"/>
      <c r="V74" s="116"/>
      <c r="W74" s="118"/>
      <c r="Y74" s="150"/>
    </row>
    <row r="75" spans="2:25" s="149" customFormat="1" ht="15">
      <c r="B75" s="465" t="e">
        <f>#REF!</f>
        <v>#REF!</v>
      </c>
      <c r="C75" s="600" t="e">
        <f>#REF!</f>
        <v>#REF!</v>
      </c>
      <c r="D75" s="137"/>
      <c r="E75" s="531" t="e">
        <f>#REF!</f>
        <v>#REF!</v>
      </c>
      <c r="F75" s="532" t="e">
        <f>#REF!</f>
        <v>#REF!</v>
      </c>
      <c r="G75" s="532" t="e">
        <f>#REF!</f>
        <v>#REF!</v>
      </c>
      <c r="H75" s="532" t="e">
        <f>#REF!</f>
        <v>#REF!</v>
      </c>
      <c r="I75" s="532" t="e">
        <f>#REF!</f>
        <v>#REF!</v>
      </c>
      <c r="J75" s="532" t="e">
        <f>#REF!</f>
        <v>#REF!</v>
      </c>
      <c r="K75" s="533"/>
      <c r="L75" s="533"/>
      <c r="M75" s="534"/>
      <c r="N75" s="535" t="s">
        <v>73</v>
      </c>
      <c r="O75" s="536" t="s">
        <v>177</v>
      </c>
      <c r="P75" s="534">
        <v>8</v>
      </c>
      <c r="Q75" s="534"/>
      <c r="R75" s="537" t="e">
        <f>SUM(#REF!)</f>
        <v>#REF!</v>
      </c>
      <c r="S75" s="116"/>
      <c r="T75" s="116"/>
      <c r="U75" s="117"/>
      <c r="V75" s="116"/>
      <c r="W75" s="118"/>
      <c r="Y75" s="150"/>
    </row>
    <row r="76" spans="2:25" s="149" customFormat="1" ht="15">
      <c r="B76" s="465" t="e">
        <f>#REF!</f>
        <v>#REF!</v>
      </c>
      <c r="C76" s="600" t="e">
        <f>#REF!</f>
        <v>#REF!</v>
      </c>
      <c r="D76" s="137"/>
      <c r="E76" s="538" t="e">
        <f>#REF!</f>
        <v>#REF!</v>
      </c>
      <c r="F76" s="539" t="e">
        <f>#REF!</f>
        <v>#REF!</v>
      </c>
      <c r="G76" s="539" t="e">
        <f>#REF!</f>
        <v>#REF!</v>
      </c>
      <c r="H76" s="539" t="e">
        <f>#REF!</f>
        <v>#REF!</v>
      </c>
      <c r="I76" s="539" t="e">
        <f>#REF!</f>
        <v>#REF!</v>
      </c>
      <c r="J76" s="539" t="e">
        <f>#REF!</f>
        <v>#REF!</v>
      </c>
      <c r="K76" s="540"/>
      <c r="L76" s="540"/>
      <c r="M76" s="541"/>
      <c r="N76" s="542" t="s">
        <v>73</v>
      </c>
      <c r="O76" s="543" t="s">
        <v>177</v>
      </c>
      <c r="P76" s="541">
        <v>6</v>
      </c>
      <c r="Q76" s="541"/>
      <c r="R76" s="544" t="e">
        <f>SUM(#REF!)</f>
        <v>#REF!</v>
      </c>
      <c r="S76" s="116"/>
      <c r="T76" s="116"/>
      <c r="U76" s="117"/>
      <c r="V76" s="116"/>
      <c r="W76" s="118"/>
      <c r="Y76" s="150"/>
    </row>
    <row r="77" spans="2:25" s="149" customFormat="1" ht="15">
      <c r="B77" s="465" t="e">
        <f>#REF!</f>
        <v>#REF!</v>
      </c>
      <c r="C77" s="600" t="e">
        <f>#REF!</f>
        <v>#REF!</v>
      </c>
      <c r="D77" s="137"/>
      <c r="E77" s="545" t="e">
        <f>#REF!</f>
        <v>#REF!</v>
      </c>
      <c r="F77" s="546" t="e">
        <f>#REF!</f>
        <v>#REF!</v>
      </c>
      <c r="G77" s="546" t="e">
        <f>#REF!</f>
        <v>#REF!</v>
      </c>
      <c r="H77" s="546" t="e">
        <f>#REF!</f>
        <v>#REF!</v>
      </c>
      <c r="I77" s="546" t="e">
        <f>#REF!</f>
        <v>#REF!</v>
      </c>
      <c r="J77" s="546" t="e">
        <f>#REF!</f>
        <v>#REF!</v>
      </c>
      <c r="K77" s="547"/>
      <c r="L77" s="547"/>
      <c r="M77" s="548"/>
      <c r="N77" s="549" t="s">
        <v>73</v>
      </c>
      <c r="O77" s="550" t="s">
        <v>177</v>
      </c>
      <c r="P77" s="548">
        <v>11</v>
      </c>
      <c r="Q77" s="548"/>
      <c r="R77" s="551" t="e">
        <f>SUM(#REF!)</f>
        <v>#REF!</v>
      </c>
      <c r="S77" s="116"/>
      <c r="T77" s="116"/>
      <c r="U77" s="117"/>
      <c r="V77" s="116"/>
      <c r="W77" s="118"/>
      <c r="Y77" s="150"/>
    </row>
    <row r="78" spans="2:25" ht="15">
      <c r="B78" s="91"/>
      <c r="C78" s="92"/>
      <c r="E78" s="122"/>
      <c r="F78" s="123"/>
      <c r="G78" s="123"/>
      <c r="H78" s="123"/>
      <c r="I78" s="123"/>
      <c r="J78" s="123"/>
      <c r="K78" s="124"/>
      <c r="L78" s="124"/>
      <c r="M78" s="126"/>
      <c r="N78" s="127"/>
      <c r="O78" s="126"/>
      <c r="P78" s="126"/>
      <c r="Q78" s="129"/>
      <c r="R78" s="128"/>
      <c r="S78" s="152"/>
      <c r="T78" s="152"/>
      <c r="U78" s="153"/>
      <c r="V78" s="152"/>
      <c r="W78" s="154"/>
    </row>
    <row r="79" spans="2:25" ht="15" customHeight="1">
      <c r="B79" s="13"/>
      <c r="C79" s="13"/>
      <c r="E79" s="132"/>
      <c r="F79" s="132"/>
      <c r="G79" s="132"/>
      <c r="H79" s="132"/>
      <c r="I79" s="132"/>
      <c r="J79" s="132"/>
      <c r="K79" s="133"/>
      <c r="L79" s="133"/>
      <c r="M79" s="108"/>
      <c r="N79" s="134"/>
      <c r="O79" s="108"/>
      <c r="P79" s="108"/>
      <c r="Q79" s="96"/>
      <c r="R79" s="135"/>
      <c r="S79" s="159"/>
      <c r="T79" s="159"/>
      <c r="W79" s="159"/>
    </row>
    <row r="80" spans="2:25">
      <c r="R80" s="156"/>
      <c r="S80" s="157"/>
    </row>
    <row r="81" spans="2:231" ht="30.75" thickBot="1">
      <c r="D81" s="93"/>
      <c r="E81" s="1091" t="s">
        <v>156</v>
      </c>
      <c r="F81" s="1091"/>
      <c r="G81" s="1091"/>
      <c r="H81" s="1091"/>
      <c r="I81" s="1091"/>
      <c r="J81" s="1091"/>
      <c r="K81" s="1091"/>
      <c r="L81" s="160"/>
      <c r="M81" s="161"/>
      <c r="N81" s="162" t="s">
        <v>157</v>
      </c>
      <c r="O81" s="162" t="s">
        <v>52</v>
      </c>
      <c r="P81" s="163" t="s">
        <v>158</v>
      </c>
      <c r="Q81" s="163" t="s">
        <v>159</v>
      </c>
      <c r="R81" s="164" t="s">
        <v>160</v>
      </c>
      <c r="S81" s="103" t="s">
        <v>161</v>
      </c>
      <c r="T81" s="103" t="s">
        <v>159</v>
      </c>
      <c r="U81" s="102" t="s">
        <v>162</v>
      </c>
      <c r="V81" s="103" t="s">
        <v>163</v>
      </c>
      <c r="W81" s="102" t="s">
        <v>164</v>
      </c>
    </row>
    <row r="82" spans="2:231" ht="30.75" thickBot="1">
      <c r="B82" s="165" t="s">
        <v>155</v>
      </c>
      <c r="C82" s="165" t="s">
        <v>154</v>
      </c>
      <c r="D82" s="93"/>
      <c r="E82" s="165" t="s">
        <v>165</v>
      </c>
      <c r="F82" s="166" t="s">
        <v>166</v>
      </c>
      <c r="G82" s="167" t="s">
        <v>167</v>
      </c>
      <c r="H82" s="167" t="s">
        <v>168</v>
      </c>
      <c r="I82" s="167" t="s">
        <v>169</v>
      </c>
      <c r="J82" s="167" t="s">
        <v>12</v>
      </c>
      <c r="K82" s="167" t="s">
        <v>170</v>
      </c>
      <c r="L82" s="168"/>
      <c r="M82" s="169" t="s">
        <v>178</v>
      </c>
      <c r="N82" s="170" t="s">
        <v>179</v>
      </c>
      <c r="O82" s="171"/>
      <c r="P82" s="172"/>
      <c r="Q82" s="173">
        <f>SUM(Q84:Q87)</f>
        <v>3</v>
      </c>
      <c r="R82" s="174" t="e">
        <f>SUM(R84:R87)</f>
        <v>#REF!</v>
      </c>
      <c r="S82" s="104">
        <v>0</v>
      </c>
      <c r="T82" s="105"/>
      <c r="U82" s="644">
        <f>SUM(U84:U87)</f>
        <v>0</v>
      </c>
      <c r="V82" s="106">
        <v>0</v>
      </c>
      <c r="W82" s="107">
        <v>0</v>
      </c>
    </row>
    <row r="83" spans="2:231" s="159" customFormat="1" ht="6" customHeight="1">
      <c r="B83" s="396"/>
      <c r="C83" s="397"/>
      <c r="D83" s="97"/>
      <c r="E83" s="140"/>
      <c r="F83" s="140"/>
      <c r="G83" s="140"/>
      <c r="H83" s="140"/>
      <c r="I83" s="140"/>
      <c r="J83" s="140"/>
      <c r="K83" s="140"/>
      <c r="L83" s="97"/>
      <c r="M83" s="141"/>
      <c r="N83" s="175"/>
      <c r="O83" s="176"/>
      <c r="P83" s="176"/>
      <c r="Q83" s="145"/>
      <c r="R83" s="146"/>
      <c r="S83" s="147"/>
      <c r="T83" s="148"/>
      <c r="U83" s="96"/>
      <c r="V83" s="97"/>
      <c r="W83" s="97"/>
    </row>
    <row r="84" spans="2:231" ht="30" customHeight="1">
      <c r="B84" s="606" t="e">
        <f>#REF!</f>
        <v>#REF!</v>
      </c>
      <c r="C84" s="607" t="e">
        <f>#REF!</f>
        <v>#REF!</v>
      </c>
      <c r="D84" s="93"/>
      <c r="E84" s="177" t="e">
        <f>#REF!</f>
        <v>#REF!</v>
      </c>
      <c r="F84" s="178" t="e">
        <f>#REF!</f>
        <v>#REF!</v>
      </c>
      <c r="G84" s="178" t="e">
        <f>#REF!</f>
        <v>#REF!</v>
      </c>
      <c r="H84" s="178" t="e">
        <f>#REF!</f>
        <v>#REF!</v>
      </c>
      <c r="I84" s="178" t="e">
        <f>#REF!</f>
        <v>#REF!</v>
      </c>
      <c r="J84" s="178" t="e">
        <f>#REF!</f>
        <v>#REF!</v>
      </c>
      <c r="K84" s="179">
        <v>1</v>
      </c>
      <c r="L84" s="180"/>
      <c r="M84" s="181"/>
      <c r="N84" s="474" t="e">
        <f>#REF!</f>
        <v>#REF!</v>
      </c>
      <c r="O84" s="181" t="s">
        <v>180</v>
      </c>
      <c r="P84" s="182"/>
      <c r="Q84" s="181">
        <v>1</v>
      </c>
      <c r="R84" s="183" t="e">
        <f>#REF!</f>
        <v>#REF!</v>
      </c>
      <c r="S84" s="184"/>
      <c r="T84" s="185"/>
      <c r="U84" s="113"/>
      <c r="V84" s="186"/>
      <c r="W84" s="187"/>
      <c r="X84" s="188"/>
      <c r="Y84" s="189"/>
    </row>
    <row r="85" spans="2:231" ht="45" customHeight="1">
      <c r="B85" s="608" t="e">
        <f>#REF!</f>
        <v>#REF!</v>
      </c>
      <c r="C85" s="609" t="e">
        <f>#REF!</f>
        <v>#REF!</v>
      </c>
      <c r="D85" s="93"/>
      <c r="E85" s="190" t="e">
        <f>#REF!</f>
        <v>#REF!</v>
      </c>
      <c r="F85" s="191" t="e">
        <f>#REF!</f>
        <v>#REF!</v>
      </c>
      <c r="G85" s="191" t="e">
        <f>#REF!</f>
        <v>#REF!</v>
      </c>
      <c r="H85" s="191" t="e">
        <f>#REF!</f>
        <v>#REF!</v>
      </c>
      <c r="I85" s="191" t="e">
        <f>#REF!</f>
        <v>#REF!</v>
      </c>
      <c r="J85" s="191">
        <v>101</v>
      </c>
      <c r="K85" s="192">
        <v>1</v>
      </c>
      <c r="L85" s="193"/>
      <c r="M85" s="194"/>
      <c r="N85" s="195" t="e">
        <f>#REF!</f>
        <v>#REF!</v>
      </c>
      <c r="O85" s="196" t="s">
        <v>181</v>
      </c>
      <c r="P85" s="197"/>
      <c r="Q85" s="196">
        <v>1</v>
      </c>
      <c r="R85" s="198" t="e">
        <f>#REF!</f>
        <v>#REF!</v>
      </c>
      <c r="S85" s="199"/>
      <c r="T85" s="200"/>
      <c r="U85" s="117"/>
      <c r="V85" s="201"/>
      <c r="W85" s="202"/>
      <c r="Y85" s="189"/>
    </row>
    <row r="86" spans="2:231" ht="30" customHeight="1">
      <c r="B86" s="608" t="e">
        <f>#REF!</f>
        <v>#REF!</v>
      </c>
      <c r="C86" s="609" t="e">
        <f>#REF!</f>
        <v>#REF!</v>
      </c>
      <c r="D86" s="93"/>
      <c r="E86" s="190" t="e">
        <f>#REF!</f>
        <v>#REF!</v>
      </c>
      <c r="F86" s="191" t="e">
        <f>#REF!</f>
        <v>#REF!</v>
      </c>
      <c r="G86" s="191" t="e">
        <f>#REF!</f>
        <v>#REF!</v>
      </c>
      <c r="H86" s="191" t="e">
        <f>#REF!</f>
        <v>#REF!</v>
      </c>
      <c r="I86" s="191" t="e">
        <f>#REF!</f>
        <v>#REF!</v>
      </c>
      <c r="J86" s="191" t="e">
        <f>#REF!</f>
        <v>#REF!</v>
      </c>
      <c r="K86" s="192">
        <v>1</v>
      </c>
      <c r="L86" s="193"/>
      <c r="M86" s="194"/>
      <c r="N86" s="195" t="e">
        <f>#REF!</f>
        <v>#REF!</v>
      </c>
      <c r="O86" s="196" t="s">
        <v>182</v>
      </c>
      <c r="P86" s="197"/>
      <c r="Q86" s="196">
        <v>1</v>
      </c>
      <c r="R86" s="198" t="e">
        <f>#REF!</f>
        <v>#REF!</v>
      </c>
      <c r="S86" s="203"/>
      <c r="T86" s="200"/>
      <c r="U86" s="117"/>
      <c r="V86" s="201"/>
      <c r="W86" s="202"/>
      <c r="Y86" s="189"/>
    </row>
    <row r="87" spans="2:231" ht="15" customHeight="1">
      <c r="B87" s="122"/>
      <c r="C87" s="642"/>
      <c r="D87" s="93"/>
      <c r="E87" s="204"/>
      <c r="F87" s="205"/>
      <c r="G87" s="205"/>
      <c r="H87" s="205"/>
      <c r="I87" s="205"/>
      <c r="J87" s="205"/>
      <c r="K87" s="206"/>
      <c r="L87" s="125"/>
      <c r="M87" s="207"/>
      <c r="N87" s="208"/>
      <c r="O87" s="209"/>
      <c r="P87" s="210"/>
      <c r="Q87" s="211"/>
      <c r="R87" s="212"/>
      <c r="S87" s="213"/>
      <c r="T87" s="214"/>
      <c r="U87" s="129"/>
      <c r="V87" s="125"/>
      <c r="W87" s="215"/>
    </row>
    <row r="88" spans="2:231" ht="30" customHeight="1">
      <c r="B88" s="132"/>
      <c r="C88" s="132"/>
      <c r="D88" s="93"/>
      <c r="E88" s="216"/>
      <c r="F88" s="216"/>
      <c r="G88" s="216"/>
      <c r="H88" s="216"/>
      <c r="I88" s="216"/>
      <c r="J88" s="216"/>
      <c r="K88" s="216"/>
      <c r="L88" s="93"/>
      <c r="M88" s="217"/>
      <c r="N88" s="218"/>
      <c r="O88" s="139"/>
      <c r="P88" s="139"/>
      <c r="Q88" s="138"/>
      <c r="R88" s="111"/>
      <c r="S88" s="95"/>
      <c r="T88" s="93"/>
      <c r="U88" s="96"/>
      <c r="V88" s="97"/>
      <c r="W88" s="93"/>
    </row>
    <row r="89" spans="2:231" ht="30.75" thickBot="1">
      <c r="B89" s="132"/>
      <c r="C89" s="132"/>
      <c r="D89" s="93"/>
      <c r="E89" s="1089" t="s">
        <v>156</v>
      </c>
      <c r="F89" s="1089"/>
      <c r="G89" s="1089"/>
      <c r="H89" s="1089"/>
      <c r="I89" s="1089"/>
      <c r="J89" s="1089"/>
      <c r="K89" s="1089"/>
      <c r="L89" s="219"/>
      <c r="M89" s="220"/>
      <c r="N89" s="221" t="s">
        <v>157</v>
      </c>
      <c r="O89" s="221" t="s">
        <v>52</v>
      </c>
      <c r="P89" s="222" t="s">
        <v>158</v>
      </c>
      <c r="Q89" s="222" t="s">
        <v>159</v>
      </c>
      <c r="R89" s="223" t="s">
        <v>160</v>
      </c>
      <c r="S89" s="103" t="s">
        <v>161</v>
      </c>
      <c r="T89" s="103" t="s">
        <v>159</v>
      </c>
      <c r="U89" s="102" t="s">
        <v>162</v>
      </c>
      <c r="V89" s="103" t="s">
        <v>163</v>
      </c>
      <c r="W89" s="102" t="s">
        <v>164</v>
      </c>
    </row>
    <row r="90" spans="2:231" ht="30.75" thickBot="1">
      <c r="B90" s="224" t="s">
        <v>155</v>
      </c>
      <c r="C90" s="224" t="s">
        <v>154</v>
      </c>
      <c r="D90" s="93"/>
      <c r="E90" s="224" t="s">
        <v>165</v>
      </c>
      <c r="F90" s="225" t="s">
        <v>166</v>
      </c>
      <c r="G90" s="226" t="s">
        <v>167</v>
      </c>
      <c r="H90" s="226" t="s">
        <v>168</v>
      </c>
      <c r="I90" s="226" t="s">
        <v>169</v>
      </c>
      <c r="J90" s="226" t="s">
        <v>12</v>
      </c>
      <c r="K90" s="226" t="s">
        <v>170</v>
      </c>
      <c r="L90" s="227"/>
      <c r="M90" s="228" t="s">
        <v>183</v>
      </c>
      <c r="N90" s="227" t="s">
        <v>184</v>
      </c>
      <c r="O90" s="229"/>
      <c r="P90" s="229"/>
      <c r="Q90" s="230">
        <f>SUM(Q92:Q97)</f>
        <v>67</v>
      </c>
      <c r="R90" s="231" t="e">
        <f>SUM(R92:R97)</f>
        <v>#REF!</v>
      </c>
      <c r="S90" s="104">
        <f>SUM(S92:S97)</f>
        <v>0</v>
      </c>
      <c r="T90" s="105">
        <f>SUM(T92:T97)</f>
        <v>0</v>
      </c>
      <c r="U90" s="645">
        <f>SUM(U92:U97)</f>
        <v>0</v>
      </c>
      <c r="V90" s="106">
        <v>0</v>
      </c>
      <c r="W90" s="107">
        <v>0</v>
      </c>
    </row>
    <row r="91" spans="2:231" ht="6" customHeight="1">
      <c r="D91" s="95"/>
      <c r="E91" s="232"/>
      <c r="F91" s="232"/>
      <c r="G91" s="233"/>
      <c r="H91" s="233"/>
      <c r="I91" s="233"/>
      <c r="J91" s="233"/>
      <c r="K91" s="234"/>
      <c r="L91" s="235"/>
      <c r="M91" s="236"/>
      <c r="N91" s="235"/>
      <c r="O91" s="237"/>
      <c r="P91" s="237"/>
      <c r="Q91" s="237"/>
      <c r="R91" s="238"/>
      <c r="S91" s="95"/>
      <c r="T91" s="95"/>
      <c r="U91" s="96"/>
      <c r="V91" s="97"/>
      <c r="W91" s="95"/>
      <c r="X91" s="239"/>
      <c r="Y91" s="239"/>
      <c r="Z91" s="239"/>
      <c r="AA91" s="239"/>
      <c r="AB91" s="239"/>
      <c r="AC91" s="239"/>
      <c r="AD91" s="239"/>
      <c r="AE91" s="239"/>
      <c r="AF91" s="239"/>
      <c r="AG91" s="239"/>
      <c r="AH91" s="239"/>
      <c r="AI91" s="239"/>
      <c r="AJ91" s="239"/>
      <c r="AK91" s="239"/>
      <c r="AL91" s="239"/>
      <c r="AM91" s="239"/>
      <c r="AN91" s="239"/>
      <c r="AO91" s="239"/>
      <c r="AP91" s="239"/>
      <c r="AQ91" s="239"/>
      <c r="AR91" s="239"/>
      <c r="AS91" s="239"/>
      <c r="AT91" s="239"/>
      <c r="AU91" s="239"/>
      <c r="AV91" s="239"/>
      <c r="AW91" s="239"/>
      <c r="AX91" s="239"/>
      <c r="AY91" s="239"/>
      <c r="AZ91" s="239"/>
      <c r="BA91" s="239"/>
      <c r="BB91" s="239"/>
      <c r="BC91" s="239"/>
      <c r="BD91" s="239"/>
      <c r="BE91" s="239"/>
      <c r="BF91" s="239"/>
      <c r="BG91" s="239"/>
      <c r="BH91" s="239"/>
      <c r="BI91" s="239"/>
      <c r="BJ91" s="239"/>
      <c r="BK91" s="239"/>
      <c r="BL91" s="239"/>
      <c r="BM91" s="239"/>
      <c r="BN91" s="239"/>
      <c r="BO91" s="239"/>
      <c r="BP91" s="239"/>
      <c r="BQ91" s="239"/>
      <c r="BR91" s="239"/>
      <c r="BS91" s="239"/>
      <c r="BT91" s="239"/>
      <c r="BU91" s="239"/>
      <c r="BV91" s="239"/>
      <c r="BW91" s="239"/>
      <c r="BX91" s="239"/>
      <c r="BY91" s="239"/>
      <c r="BZ91" s="239"/>
      <c r="CA91" s="239"/>
      <c r="CB91" s="239"/>
      <c r="CC91" s="239"/>
      <c r="CD91" s="239"/>
      <c r="CE91" s="239"/>
      <c r="CF91" s="239"/>
      <c r="CG91" s="239"/>
      <c r="CH91" s="239"/>
      <c r="CI91" s="239"/>
      <c r="CJ91" s="239"/>
      <c r="CK91" s="239"/>
      <c r="CL91" s="239"/>
      <c r="CM91" s="239"/>
      <c r="CN91" s="239"/>
      <c r="CO91" s="239"/>
      <c r="CP91" s="239"/>
      <c r="CQ91" s="239"/>
      <c r="CR91" s="239"/>
      <c r="CS91" s="239"/>
      <c r="CT91" s="239"/>
      <c r="CU91" s="239"/>
      <c r="CV91" s="239"/>
      <c r="CW91" s="239"/>
      <c r="CX91" s="239"/>
      <c r="CY91" s="239"/>
      <c r="CZ91" s="239"/>
      <c r="DA91" s="239"/>
      <c r="DB91" s="239"/>
      <c r="DC91" s="239"/>
      <c r="DD91" s="239"/>
      <c r="DE91" s="239"/>
      <c r="DF91" s="239"/>
      <c r="DG91" s="239"/>
      <c r="DH91" s="239"/>
      <c r="DI91" s="239"/>
      <c r="DJ91" s="239"/>
      <c r="DK91" s="239"/>
      <c r="DL91" s="239"/>
      <c r="DM91" s="239"/>
      <c r="DN91" s="239"/>
      <c r="DO91" s="239"/>
      <c r="DP91" s="239"/>
      <c r="DQ91" s="239"/>
      <c r="DR91" s="239"/>
      <c r="DS91" s="239"/>
      <c r="DT91" s="239"/>
      <c r="DU91" s="239"/>
      <c r="DV91" s="239"/>
      <c r="DW91" s="239"/>
      <c r="DX91" s="239"/>
      <c r="DY91" s="239"/>
      <c r="DZ91" s="239"/>
      <c r="EA91" s="239"/>
      <c r="EB91" s="239"/>
      <c r="EC91" s="239"/>
      <c r="ED91" s="239"/>
      <c r="EE91" s="239"/>
      <c r="EF91" s="239"/>
      <c r="EG91" s="239"/>
      <c r="EH91" s="239"/>
      <c r="EI91" s="239"/>
      <c r="EJ91" s="239"/>
      <c r="EK91" s="239"/>
      <c r="EL91" s="239"/>
      <c r="EM91" s="239"/>
      <c r="EN91" s="239"/>
      <c r="EO91" s="239"/>
      <c r="EP91" s="239"/>
      <c r="EQ91" s="239"/>
      <c r="ER91" s="239"/>
      <c r="ES91" s="239"/>
      <c r="ET91" s="239"/>
      <c r="EU91" s="239"/>
      <c r="EV91" s="239"/>
      <c r="EW91" s="239"/>
      <c r="EX91" s="239"/>
      <c r="EY91" s="239"/>
      <c r="EZ91" s="239"/>
      <c r="FA91" s="239"/>
      <c r="FB91" s="239"/>
      <c r="FC91" s="239"/>
      <c r="FD91" s="239"/>
      <c r="FE91" s="239"/>
      <c r="FF91" s="239"/>
      <c r="FG91" s="239"/>
      <c r="FH91" s="239"/>
      <c r="FI91" s="239"/>
      <c r="FJ91" s="239"/>
      <c r="FK91" s="239"/>
      <c r="FL91" s="239"/>
      <c r="FM91" s="239"/>
      <c r="FN91" s="239"/>
      <c r="FO91" s="239"/>
      <c r="FP91" s="239"/>
      <c r="FQ91" s="239"/>
      <c r="FR91" s="239"/>
      <c r="FS91" s="239"/>
      <c r="FT91" s="239"/>
      <c r="FU91" s="239"/>
      <c r="FV91" s="239"/>
      <c r="FW91" s="239"/>
      <c r="FX91" s="239"/>
      <c r="FY91" s="239"/>
      <c r="FZ91" s="239"/>
      <c r="GA91" s="239"/>
      <c r="GB91" s="239"/>
      <c r="GC91" s="239"/>
      <c r="GD91" s="239"/>
      <c r="GE91" s="239"/>
      <c r="GF91" s="239"/>
      <c r="GG91" s="239"/>
      <c r="GH91" s="239"/>
      <c r="GI91" s="239"/>
      <c r="GJ91" s="239"/>
      <c r="GK91" s="239"/>
      <c r="GL91" s="239"/>
      <c r="GM91" s="239"/>
      <c r="GN91" s="239"/>
      <c r="GO91" s="239"/>
      <c r="GP91" s="239"/>
      <c r="GQ91" s="239"/>
      <c r="GR91" s="239"/>
      <c r="GS91" s="239"/>
      <c r="GT91" s="239"/>
      <c r="GU91" s="239"/>
      <c r="GV91" s="239"/>
      <c r="GW91" s="239"/>
      <c r="GX91" s="239"/>
      <c r="GY91" s="239"/>
      <c r="GZ91" s="239"/>
      <c r="HA91" s="239"/>
      <c r="HB91" s="239"/>
      <c r="HC91" s="239"/>
      <c r="HD91" s="239"/>
      <c r="HE91" s="239"/>
      <c r="HF91" s="239"/>
      <c r="HG91" s="239"/>
      <c r="HH91" s="239"/>
      <c r="HI91" s="239"/>
      <c r="HJ91" s="239"/>
      <c r="HK91" s="239"/>
      <c r="HL91" s="239"/>
      <c r="HM91" s="239"/>
      <c r="HN91" s="239"/>
      <c r="HO91" s="239"/>
      <c r="HP91" s="239"/>
      <c r="HQ91" s="239"/>
      <c r="HR91" s="239"/>
      <c r="HS91" s="239"/>
      <c r="HT91" s="239"/>
      <c r="HU91" s="239"/>
      <c r="HV91" s="239"/>
      <c r="HW91" s="239"/>
    </row>
    <row r="92" spans="2:231" ht="30" customHeight="1">
      <c r="B92" s="616" t="e">
        <f>#REF!</f>
        <v>#REF!</v>
      </c>
      <c r="C92" s="617" t="e">
        <f>#REF!</f>
        <v>#REF!</v>
      </c>
      <c r="D92" s="93"/>
      <c r="E92" s="240" t="e">
        <f>#REF!</f>
        <v>#REF!</v>
      </c>
      <c r="F92" s="242" t="e">
        <f>#REF!</f>
        <v>#REF!</v>
      </c>
      <c r="G92" s="242" t="e">
        <f>#REF!</f>
        <v>#REF!</v>
      </c>
      <c r="H92" s="242" t="e">
        <f>#REF!</f>
        <v>#REF!</v>
      </c>
      <c r="I92" s="242" t="e">
        <f>#REF!</f>
        <v>#REF!</v>
      </c>
      <c r="J92" s="242" t="e">
        <f>#REF!</f>
        <v>#REF!</v>
      </c>
      <c r="K92" s="243">
        <v>1</v>
      </c>
      <c r="L92" s="244"/>
      <c r="M92" s="245"/>
      <c r="N92" s="246" t="e">
        <f>#REF!</f>
        <v>#REF!</v>
      </c>
      <c r="O92" s="247" t="s">
        <v>185</v>
      </c>
      <c r="P92" s="248"/>
      <c r="Q92" s="249">
        <v>1</v>
      </c>
      <c r="R92" s="250" t="e">
        <f>#REF!</f>
        <v>#REF!</v>
      </c>
      <c r="S92" s="251"/>
      <c r="T92" s="252"/>
      <c r="U92" s="252"/>
      <c r="V92" s="252"/>
      <c r="W92" s="253"/>
      <c r="Y92" s="189"/>
    </row>
    <row r="93" spans="2:231" ht="30" customHeight="1">
      <c r="B93" s="655">
        <v>609</v>
      </c>
      <c r="C93" s="656">
        <v>6141</v>
      </c>
      <c r="D93" s="93"/>
      <c r="E93" s="657" t="e">
        <f>#REF!</f>
        <v>#REF!</v>
      </c>
      <c r="F93" s="664" t="e">
        <f>#REF!</f>
        <v>#REF!</v>
      </c>
      <c r="G93" s="664" t="e">
        <f>#REF!</f>
        <v>#REF!</v>
      </c>
      <c r="H93" s="664" t="e">
        <f>#REF!</f>
        <v>#REF!</v>
      </c>
      <c r="I93" s="664" t="e">
        <f>#REF!</f>
        <v>#REF!</v>
      </c>
      <c r="J93" s="664" t="e">
        <f>#REF!</f>
        <v>#REF!</v>
      </c>
      <c r="K93" s="658" t="s">
        <v>219</v>
      </c>
      <c r="L93" s="659"/>
      <c r="M93" s="660"/>
      <c r="N93" s="661" t="e">
        <f>#REF!</f>
        <v>#REF!</v>
      </c>
      <c r="O93" s="662" t="s">
        <v>224</v>
      </c>
      <c r="P93" s="663"/>
      <c r="Q93" s="665">
        <v>3</v>
      </c>
      <c r="R93" s="666" t="e">
        <f>#REF!</f>
        <v>#REF!</v>
      </c>
      <c r="S93" s="667"/>
      <c r="T93" s="668"/>
      <c r="U93" s="668"/>
      <c r="V93" s="668"/>
      <c r="W93" s="669"/>
      <c r="Y93" s="189"/>
    </row>
    <row r="94" spans="2:231" ht="30" customHeight="1">
      <c r="B94" s="618" t="e">
        <f>#REF!</f>
        <v>#REF!</v>
      </c>
      <c r="C94" s="619" t="e">
        <f>#REF!</f>
        <v>#REF!</v>
      </c>
      <c r="D94" s="93"/>
      <c r="E94" s="657" t="e">
        <f>#REF!</f>
        <v>#REF!</v>
      </c>
      <c r="F94" s="664" t="e">
        <f>#REF!</f>
        <v>#REF!</v>
      </c>
      <c r="G94" s="664" t="e">
        <f>#REF!</f>
        <v>#REF!</v>
      </c>
      <c r="H94" s="664" t="e">
        <f>#REF!</f>
        <v>#REF!</v>
      </c>
      <c r="I94" s="664" t="e">
        <f>#REF!</f>
        <v>#REF!</v>
      </c>
      <c r="J94" s="664" t="e">
        <f>#REF!</f>
        <v>#REF!</v>
      </c>
      <c r="K94" s="658" t="s">
        <v>218</v>
      </c>
      <c r="L94" s="659"/>
      <c r="M94" s="660"/>
      <c r="N94" s="670" t="e">
        <f>#REF!</f>
        <v>#REF!</v>
      </c>
      <c r="O94" s="671" t="s">
        <v>186</v>
      </c>
      <c r="P94" s="663"/>
      <c r="Q94" s="672">
        <v>63</v>
      </c>
      <c r="R94" s="666" t="e">
        <f>#REF!</f>
        <v>#REF!</v>
      </c>
      <c r="S94" s="667"/>
      <c r="T94" s="668"/>
      <c r="U94" s="668"/>
      <c r="V94" s="668"/>
      <c r="W94" s="669"/>
      <c r="Y94" s="189"/>
    </row>
    <row r="95" spans="2:231" ht="15" customHeight="1">
      <c r="B95" s="618" t="e">
        <f>#REF!</f>
        <v>#REF!</v>
      </c>
      <c r="C95" s="619" t="e">
        <f>#REF!</f>
        <v>#REF!</v>
      </c>
      <c r="D95" s="93"/>
      <c r="E95" s="673" t="e">
        <f>#REF!</f>
        <v>#REF!</v>
      </c>
      <c r="F95" s="674" t="e">
        <f>#REF!</f>
        <v>#REF!</v>
      </c>
      <c r="G95" s="674" t="e">
        <f>#REF!</f>
        <v>#REF!</v>
      </c>
      <c r="H95" s="674" t="e">
        <f>#REF!</f>
        <v>#REF!</v>
      </c>
      <c r="I95" s="674" t="e">
        <f>#REF!</f>
        <v>#REF!</v>
      </c>
      <c r="J95" s="674" t="e">
        <f>#REF!</f>
        <v>#REF!</v>
      </c>
      <c r="K95" s="675"/>
      <c r="L95" s="676"/>
      <c r="M95" s="677"/>
      <c r="N95" s="678" t="s">
        <v>73</v>
      </c>
      <c r="O95" s="679" t="s">
        <v>177</v>
      </c>
      <c r="P95" s="680">
        <v>6</v>
      </c>
      <c r="Q95" s="681"/>
      <c r="R95" s="682" t="e">
        <f>SUM(#REF!,#REF!,#REF!,#REF!,#REF!,#REF!,#REF!,#REF!)</f>
        <v>#REF!</v>
      </c>
      <c r="S95" s="667"/>
      <c r="T95" s="668"/>
      <c r="U95" s="668"/>
      <c r="V95" s="668"/>
      <c r="W95" s="669"/>
    </row>
    <row r="96" spans="2:231" s="239" customFormat="1" ht="15" customHeight="1">
      <c r="B96" s="618" t="e">
        <f>#REF!</f>
        <v>#REF!</v>
      </c>
      <c r="C96" s="619" t="e">
        <f>#REF!</f>
        <v>#REF!</v>
      </c>
      <c r="D96" s="95"/>
      <c r="E96" s="683" t="e">
        <f>#REF!</f>
        <v>#REF!</v>
      </c>
      <c r="F96" s="684" t="e">
        <f>#REF!</f>
        <v>#REF!</v>
      </c>
      <c r="G96" s="684" t="e">
        <f>#REF!</f>
        <v>#REF!</v>
      </c>
      <c r="H96" s="684" t="e">
        <f>#REF!</f>
        <v>#REF!</v>
      </c>
      <c r="I96" s="684" t="e">
        <f>#REF!</f>
        <v>#REF!</v>
      </c>
      <c r="J96" s="684" t="e">
        <f>#REF!</f>
        <v>#REF!</v>
      </c>
      <c r="K96" s="685"/>
      <c r="L96" s="686"/>
      <c r="M96" s="687"/>
      <c r="N96" s="688" t="s">
        <v>73</v>
      </c>
      <c r="O96" s="689" t="s">
        <v>177</v>
      </c>
      <c r="P96" s="690">
        <v>22</v>
      </c>
      <c r="Q96" s="691"/>
      <c r="R96" s="692" t="e">
        <f>SUM(#REF!)</f>
        <v>#REF!</v>
      </c>
      <c r="S96" s="667"/>
      <c r="T96" s="668"/>
      <c r="U96" s="668"/>
      <c r="V96" s="668"/>
      <c r="W96" s="669"/>
    </row>
    <row r="97" spans="2:23" s="239" customFormat="1" ht="15" customHeight="1">
      <c r="B97" s="91"/>
      <c r="C97" s="92"/>
      <c r="D97" s="95"/>
      <c r="E97" s="265"/>
      <c r="F97" s="267"/>
      <c r="G97" s="267"/>
      <c r="H97" s="267"/>
      <c r="I97" s="267"/>
      <c r="J97" s="267"/>
      <c r="K97" s="267"/>
      <c r="L97" s="268"/>
      <c r="M97" s="269"/>
      <c r="N97" s="270"/>
      <c r="O97" s="271"/>
      <c r="P97" s="209"/>
      <c r="Q97" s="272"/>
      <c r="R97" s="273"/>
      <c r="S97" s="273"/>
      <c r="T97" s="272"/>
      <c r="U97" s="272"/>
      <c r="V97" s="272"/>
      <c r="W97" s="215"/>
    </row>
    <row r="98" spans="2:23" s="239" customFormat="1" ht="15" customHeight="1">
      <c r="B98" s="13"/>
      <c r="C98" s="13"/>
      <c r="D98" s="95"/>
      <c r="E98" s="289"/>
      <c r="F98" s="289"/>
      <c r="G98" s="289"/>
      <c r="H98" s="289"/>
      <c r="I98" s="289"/>
      <c r="J98" s="289"/>
      <c r="K98" s="289"/>
      <c r="L98" s="321"/>
      <c r="M98" s="236"/>
      <c r="N98" s="647"/>
      <c r="O98" s="648"/>
      <c r="P98" s="143"/>
      <c r="Q98" s="649"/>
      <c r="R98" s="650"/>
      <c r="S98" s="650"/>
      <c r="T98" s="649"/>
      <c r="U98" s="649"/>
      <c r="V98" s="649"/>
      <c r="W98" s="97"/>
    </row>
    <row r="99" spans="2:23" ht="15" customHeight="1">
      <c r="D99" s="93"/>
      <c r="E99" s="216"/>
      <c r="F99" s="216"/>
      <c r="G99" s="216"/>
      <c r="H99" s="216"/>
      <c r="I99" s="216"/>
      <c r="J99" s="216"/>
      <c r="K99" s="216"/>
      <c r="L99" s="93"/>
      <c r="M99" s="217"/>
      <c r="N99" s="218"/>
      <c r="O99" s="139"/>
      <c r="P99" s="139"/>
      <c r="Q99" s="138"/>
      <c r="R99" s="111"/>
      <c r="S99" s="95"/>
      <c r="T99" s="93"/>
      <c r="U99" s="96"/>
      <c r="V99" s="97"/>
      <c r="W99" s="93"/>
    </row>
    <row r="100" spans="2:23" ht="30.75" thickBot="1">
      <c r="D100" s="93"/>
      <c r="E100" s="1092" t="s">
        <v>156</v>
      </c>
      <c r="F100" s="1092"/>
      <c r="G100" s="1092"/>
      <c r="H100" s="1092"/>
      <c r="I100" s="1092"/>
      <c r="J100" s="1092"/>
      <c r="K100" s="1092"/>
      <c r="L100" s="274"/>
      <c r="M100" s="275"/>
      <c r="N100" s="276" t="s">
        <v>157</v>
      </c>
      <c r="O100" s="276" t="s">
        <v>52</v>
      </c>
      <c r="P100" s="277" t="s">
        <v>158</v>
      </c>
      <c r="Q100" s="277" t="s">
        <v>159</v>
      </c>
      <c r="R100" s="278" t="s">
        <v>160</v>
      </c>
      <c r="S100" s="103" t="s">
        <v>161</v>
      </c>
      <c r="T100" s="103" t="s">
        <v>159</v>
      </c>
      <c r="U100" s="102" t="s">
        <v>162</v>
      </c>
      <c r="V100" s="103" t="s">
        <v>163</v>
      </c>
      <c r="W100" s="102" t="s">
        <v>164</v>
      </c>
    </row>
    <row r="101" spans="2:23" ht="30.75" thickBot="1">
      <c r="B101" s="279" t="s">
        <v>155</v>
      </c>
      <c r="C101" s="279" t="s">
        <v>154</v>
      </c>
      <c r="D101" s="93"/>
      <c r="E101" s="279" t="s">
        <v>165</v>
      </c>
      <c r="F101" s="280" t="s">
        <v>166</v>
      </c>
      <c r="G101" s="281" t="s">
        <v>167</v>
      </c>
      <c r="H101" s="281" t="s">
        <v>168</v>
      </c>
      <c r="I101" s="281" t="s">
        <v>169</v>
      </c>
      <c r="J101" s="281" t="s">
        <v>12</v>
      </c>
      <c r="K101" s="281" t="s">
        <v>170</v>
      </c>
      <c r="L101" s="282"/>
      <c r="M101" s="283" t="s">
        <v>187</v>
      </c>
      <c r="N101" s="284" t="s">
        <v>188</v>
      </c>
      <c r="O101" s="285"/>
      <c r="P101" s="286"/>
      <c r="Q101" s="287">
        <f>SUM(Q103:Q126)</f>
        <v>25</v>
      </c>
      <c r="R101" s="288" t="e">
        <f>SUM(R103:R126)</f>
        <v>#REF!</v>
      </c>
      <c r="S101" s="104">
        <f>SUM(S103:S104)</f>
        <v>0</v>
      </c>
      <c r="T101" s="105">
        <f>SUM(T103:T104)</f>
        <v>0</v>
      </c>
      <c r="U101" s="646"/>
      <c r="V101" s="106">
        <v>0</v>
      </c>
      <c r="W101" s="107">
        <v>0</v>
      </c>
    </row>
    <row r="102" spans="2:23" ht="6" customHeight="1">
      <c r="D102" s="93"/>
      <c r="E102" s="289"/>
      <c r="F102" s="289"/>
      <c r="G102" s="289"/>
      <c r="H102" s="289"/>
      <c r="I102" s="289"/>
      <c r="J102" s="289"/>
      <c r="K102" s="289"/>
      <c r="L102" s="95"/>
      <c r="M102" s="290"/>
      <c r="N102" s="291"/>
      <c r="O102" s="110"/>
      <c r="P102" s="110"/>
      <c r="Q102" s="109"/>
      <c r="R102" s="111"/>
      <c r="S102" s="95"/>
      <c r="T102" s="95"/>
      <c r="U102" s="96"/>
      <c r="V102" s="97"/>
      <c r="W102" s="95"/>
    </row>
    <row r="103" spans="2:23" ht="15">
      <c r="B103" s="620" t="e">
        <f>'A-1 FAIS'!#REF!</f>
        <v>#REF!</v>
      </c>
      <c r="C103" s="621" t="e">
        <f>'A-1 FAIS'!#REF!</f>
        <v>#REF!</v>
      </c>
      <c r="D103" s="93"/>
      <c r="E103" s="292">
        <f>'A-1 FAIS'!A28</f>
        <v>2</v>
      </c>
      <c r="F103" s="292">
        <f>'A-1 FAIS'!C28</f>
        <v>1</v>
      </c>
      <c r="G103" s="292">
        <f>'A-1 FAIS'!D28</f>
        <v>1</v>
      </c>
      <c r="H103" s="292">
        <f>'A-1 FAIS'!E28</f>
        <v>2</v>
      </c>
      <c r="I103" s="292">
        <f>'A-1 FAIS'!F28</f>
        <v>1</v>
      </c>
      <c r="J103" s="292">
        <f>'A-1 FAIS'!G28</f>
        <v>5.0999999999999996</v>
      </c>
      <c r="K103" s="294" t="s">
        <v>219</v>
      </c>
      <c r="L103" s="295"/>
      <c r="M103" s="296"/>
      <c r="N103" s="297" t="str">
        <f>'A-1 FAIS'!A13</f>
        <v>FISMDF</v>
      </c>
      <c r="O103" s="580" t="s">
        <v>189</v>
      </c>
      <c r="P103" s="299"/>
      <c r="Q103" s="300">
        <v>3</v>
      </c>
      <c r="R103" s="301">
        <f>SUM('A-1 FAIS'!P28:P30)</f>
        <v>14028277.199999999</v>
      </c>
      <c r="S103" s="302"/>
      <c r="T103" s="303"/>
      <c r="U103" s="303"/>
      <c r="V103" s="252"/>
      <c r="W103" s="253"/>
    </row>
    <row r="104" spans="2:23" s="239" customFormat="1" ht="15" customHeight="1">
      <c r="B104" s="622">
        <f>'A-2 FISMAA'!B46</f>
        <v>0</v>
      </c>
      <c r="C104" s="623">
        <f>'A-2 FISMAA'!C46</f>
        <v>0</v>
      </c>
      <c r="D104" s="95"/>
      <c r="E104" s="304">
        <f>'A-2 FISMAA'!E46</f>
        <v>0</v>
      </c>
      <c r="F104" s="304">
        <f>'A-2 FISMAA'!G46</f>
        <v>0</v>
      </c>
      <c r="G104" s="304">
        <f>'A-2 FISMAA'!H46</f>
        <v>0</v>
      </c>
      <c r="H104" s="304">
        <f>'A-2 FISMAA'!I46</f>
        <v>0</v>
      </c>
      <c r="I104" s="304">
        <f>'A-2 FISMAA'!J46</f>
        <v>0</v>
      </c>
      <c r="J104" s="304">
        <f>'A-2 FISMAA'!K46</f>
        <v>0</v>
      </c>
      <c r="K104" s="305" t="s">
        <v>220</v>
      </c>
      <c r="L104" s="306"/>
      <c r="M104" s="307"/>
      <c r="N104" s="308" t="str">
        <f>'A-2 FISMAA'!M45</f>
        <v>REHABILITAR  BANQUETAS, GUARNICIONES, ARROYO VEHICULAR Y ESCALINATAS DE LA CALLE OBRERO</v>
      </c>
      <c r="O104" s="581" t="s">
        <v>176</v>
      </c>
      <c r="P104" s="309"/>
      <c r="Q104" s="310">
        <v>4</v>
      </c>
      <c r="R104" s="311">
        <f>SUM('A-2 FISMAA'!S46:S48)</f>
        <v>5275225</v>
      </c>
      <c r="S104" s="312"/>
      <c r="T104" s="313"/>
      <c r="U104" s="313"/>
      <c r="V104" s="313"/>
      <c r="W104" s="151"/>
    </row>
    <row r="105" spans="2:23" s="239" customFormat="1" ht="15">
      <c r="B105" s="622" t="e">
        <f>'A-2 FISMAA'!#REF!</f>
        <v>#REF!</v>
      </c>
      <c r="C105" s="623" t="e">
        <f>'A-2 FISMAA'!#REF!</f>
        <v>#REF!</v>
      </c>
      <c r="D105" s="95"/>
      <c r="E105" s="304" t="e">
        <f>'A-2 FISMAA'!#REF!</f>
        <v>#REF!</v>
      </c>
      <c r="F105" s="304" t="e">
        <f>'A-2 FISMAA'!#REF!</f>
        <v>#REF!</v>
      </c>
      <c r="G105" s="304" t="e">
        <f>'A-2 FISMAA'!#REF!</f>
        <v>#REF!</v>
      </c>
      <c r="H105" s="304" t="e">
        <f>'A-2 FISMAA'!#REF!</f>
        <v>#REF!</v>
      </c>
      <c r="I105" s="304" t="e">
        <f>'A-2 FISMAA'!#REF!</f>
        <v>#REF!</v>
      </c>
      <c r="J105" s="304" t="e">
        <f>'A-2 FISMAA'!#REF!</f>
        <v>#REF!</v>
      </c>
      <c r="K105" s="305" t="s">
        <v>221</v>
      </c>
      <c r="L105" s="306"/>
      <c r="M105" s="307"/>
      <c r="N105" s="314" t="str">
        <f>'A-2 FISMAA'!M42</f>
        <v>PAVIMENTACIONES</v>
      </c>
      <c r="O105" s="581" t="s">
        <v>176</v>
      </c>
      <c r="P105" s="309"/>
      <c r="Q105" s="310">
        <v>2</v>
      </c>
      <c r="R105" s="311">
        <f>SUM('A-2 FISMAA'!S43:S43)</f>
        <v>1919681.38</v>
      </c>
      <c r="S105" s="312"/>
      <c r="T105" s="313"/>
      <c r="U105" s="313"/>
      <c r="V105" s="313"/>
      <c r="W105" s="151"/>
    </row>
    <row r="106" spans="2:23" s="239" customFormat="1" ht="45">
      <c r="B106" s="622" t="str">
        <f>'A-2 FISMAA'!B39</f>
        <v>-</v>
      </c>
      <c r="C106" s="623">
        <f>'A-2 FISMAA'!C39</f>
        <v>6122</v>
      </c>
      <c r="D106" s="95"/>
      <c r="E106" s="304" t="str">
        <f>'A-2 FISMAA'!E40</f>
        <v>-</v>
      </c>
      <c r="F106" s="304" t="str">
        <f>'A-2 FISMAA'!G40</f>
        <v>-</v>
      </c>
      <c r="G106" s="304" t="str">
        <f>'A-2 FISMAA'!H40</f>
        <v>-</v>
      </c>
      <c r="H106" s="304" t="str">
        <f>'A-2 FISMAA'!I40</f>
        <v>-</v>
      </c>
      <c r="I106" s="304" t="str">
        <f>'A-2 FISMAA'!J40</f>
        <v>-</v>
      </c>
      <c r="J106" s="304" t="str">
        <f>'A-2 FISMAA'!K40</f>
        <v>-</v>
      </c>
      <c r="K106" s="305" t="s">
        <v>214</v>
      </c>
      <c r="L106" s="306"/>
      <c r="M106" s="307"/>
      <c r="N106" s="314" t="str">
        <f>'A-2 FISMAA'!M38</f>
        <v>REHABILITACIÓN GENERAL DEL JARDÍN DE NIÑOS JUAN DE LA CABADA, UBICADA EN PUERTO MANZANILLO S/N COL. EL PUERTO</v>
      </c>
      <c r="O106" s="581" t="s">
        <v>176</v>
      </c>
      <c r="P106" s="309"/>
      <c r="Q106" s="310">
        <v>2</v>
      </c>
      <c r="R106" s="311">
        <f>SUM('A-2 FISMAA'!S39:S40)</f>
        <v>1300000</v>
      </c>
      <c r="S106" s="312"/>
      <c r="T106" s="313"/>
      <c r="U106" s="313"/>
      <c r="V106" s="313"/>
      <c r="W106" s="151"/>
    </row>
    <row r="107" spans="2:23" s="239" customFormat="1" ht="45">
      <c r="B107" s="622" t="str">
        <f>'A-2 FISMAA'!B36</f>
        <v>-</v>
      </c>
      <c r="C107" s="623">
        <f>'A-2 FISMAA'!C36</f>
        <v>6122</v>
      </c>
      <c r="D107" s="95"/>
      <c r="E107" s="304" t="str">
        <f>'A-2 FISMAA'!E36</f>
        <v>-</v>
      </c>
      <c r="F107" s="304" t="str">
        <f>'A-2 FISMAA'!G36</f>
        <v>-</v>
      </c>
      <c r="G107" s="304" t="str">
        <f>'A-2 FISMAA'!H36</f>
        <v>-</v>
      </c>
      <c r="H107" s="304" t="str">
        <f>'A-2 FISMAA'!I36</f>
        <v>-</v>
      </c>
      <c r="I107" s="304" t="str">
        <f>'A-2 FISMAA'!J36</f>
        <v>-</v>
      </c>
      <c r="J107" s="304" t="str">
        <f>'A-2 FISMAA'!K36</f>
        <v>-</v>
      </c>
      <c r="K107" s="305">
        <v>1</v>
      </c>
      <c r="L107" s="306"/>
      <c r="M107" s="307"/>
      <c r="N107" s="314" t="str">
        <f>'A-2 FISMAA'!M35</f>
        <v>REHABILITACIÓN GENERAL DE LA ESCUELA PRIMARIA JUANA DE ASBAJE, UBICADA EN CALLE 9 Y 11 DE EJE SATELITE S/N, FRACC. VIVEROS DEL VALLE</v>
      </c>
      <c r="O107" s="581" t="s">
        <v>176</v>
      </c>
      <c r="P107" s="309"/>
      <c r="Q107" s="310">
        <v>1</v>
      </c>
      <c r="R107" s="311">
        <f>'A-2 FISMAA'!S36</f>
        <v>550000</v>
      </c>
      <c r="S107" s="312"/>
      <c r="T107" s="313"/>
      <c r="U107" s="313"/>
      <c r="V107" s="313"/>
      <c r="W107" s="151"/>
    </row>
    <row r="108" spans="2:23" s="239" customFormat="1" ht="45">
      <c r="B108" s="622" t="str">
        <f>'A-2 FISMAA'!B28</f>
        <v>-</v>
      </c>
      <c r="C108" s="623">
        <f>'A-2 FISMAA'!C28</f>
        <v>6122</v>
      </c>
      <c r="D108" s="95"/>
      <c r="E108" s="304" t="str">
        <f>'A-2 FISMAA'!E28</f>
        <v>-</v>
      </c>
      <c r="F108" s="304" t="str">
        <f>'A-2 FISMAA'!G28</f>
        <v>-</v>
      </c>
      <c r="G108" s="304" t="str">
        <f>'A-2 FISMAA'!H28</f>
        <v>-</v>
      </c>
      <c r="H108" s="304" t="str">
        <f>'A-2 FISMAA'!I28</f>
        <v>-</v>
      </c>
      <c r="I108" s="304" t="str">
        <f>'A-2 FISMAA'!J28</f>
        <v>-</v>
      </c>
      <c r="J108" s="304" t="str">
        <f>'A-2 FISMAA'!K28</f>
        <v>-</v>
      </c>
      <c r="K108" s="305">
        <v>1</v>
      </c>
      <c r="L108" s="306"/>
      <c r="M108" s="307"/>
      <c r="N108" s="314" t="str">
        <f>'A-2 FISMAA'!M27</f>
        <v>REHABILITACIÓN GENERAL DE LA ESCUELA PRIMARIA IGNACIO RAMIREZ, UBICADA EN AV. PAVON 12, COL. LOMAS DE SAN JUAN IXHUATEPEC</v>
      </c>
      <c r="O108" s="581" t="s">
        <v>176</v>
      </c>
      <c r="P108" s="309"/>
      <c r="Q108" s="310">
        <v>1</v>
      </c>
      <c r="R108" s="311">
        <f>'A-2 FISMAA'!S28</f>
        <v>55000</v>
      </c>
      <c r="S108" s="312"/>
      <c r="T108" s="313"/>
      <c r="U108" s="313"/>
      <c r="V108" s="313"/>
      <c r="W108" s="151"/>
    </row>
    <row r="109" spans="2:23" s="239" customFormat="1" ht="15">
      <c r="B109" s="622">
        <f>'A-2 FISMAA'!B52</f>
        <v>0</v>
      </c>
      <c r="C109" s="623">
        <f>'A-2 FISMAA'!C52</f>
        <v>0</v>
      </c>
      <c r="D109" s="95"/>
      <c r="E109" s="304">
        <f>'A-2 FISMAA'!E52</f>
        <v>0</v>
      </c>
      <c r="F109" s="304">
        <f>'A-2 FISMAA'!G52</f>
        <v>0</v>
      </c>
      <c r="G109" s="304">
        <f>'A-2 FISMAA'!H52</f>
        <v>0</v>
      </c>
      <c r="H109" s="304">
        <f>'A-2 FISMAA'!I52</f>
        <v>0</v>
      </c>
      <c r="I109" s="304">
        <f>'A-2 FISMAA'!J52</f>
        <v>0</v>
      </c>
      <c r="J109" s="304">
        <f>'A-2 FISMAA'!K52</f>
        <v>0</v>
      </c>
      <c r="K109" s="305" t="s">
        <v>222</v>
      </c>
      <c r="L109" s="306"/>
      <c r="M109" s="307"/>
      <c r="N109" s="314" t="str">
        <f>'A-2 FISMAA'!M51</f>
        <v>TOTAL</v>
      </c>
      <c r="O109" s="581" t="s">
        <v>176</v>
      </c>
      <c r="P109" s="309"/>
      <c r="Q109" s="310">
        <v>10</v>
      </c>
      <c r="R109" s="311">
        <f>SUM('A-2 FISMAA'!S52:S58)</f>
        <v>6200000</v>
      </c>
      <c r="S109" s="312"/>
      <c r="T109" s="313"/>
      <c r="U109" s="313"/>
      <c r="V109" s="313"/>
      <c r="W109" s="151"/>
    </row>
    <row r="110" spans="2:23" s="239" customFormat="1" ht="15">
      <c r="B110" s="622" t="e">
        <f>#REF!</f>
        <v>#REF!</v>
      </c>
      <c r="C110" s="623" t="e">
        <f>#REF!</f>
        <v>#REF!</v>
      </c>
      <c r="D110" s="95"/>
      <c r="E110" s="304" t="e">
        <f>#REF!</f>
        <v>#REF!</v>
      </c>
      <c r="F110" s="304" t="e">
        <f>#REF!</f>
        <v>#REF!</v>
      </c>
      <c r="G110" s="304" t="e">
        <f>#REF!</f>
        <v>#REF!</v>
      </c>
      <c r="H110" s="304" t="e">
        <f>#REF!</f>
        <v>#REF!</v>
      </c>
      <c r="I110" s="304" t="e">
        <f>#REF!</f>
        <v>#REF!</v>
      </c>
      <c r="J110" s="304" t="e">
        <f>#REF!</f>
        <v>#REF!</v>
      </c>
      <c r="K110" s="305" t="s">
        <v>214</v>
      </c>
      <c r="L110" s="306"/>
      <c r="M110" s="307"/>
      <c r="N110" s="314" t="e">
        <f>#REF!</f>
        <v>#REF!</v>
      </c>
      <c r="O110" s="581" t="s">
        <v>205</v>
      </c>
      <c r="P110" s="309"/>
      <c r="Q110" s="310">
        <v>2</v>
      </c>
      <c r="R110" s="311" t="e">
        <f>SUM(#REF!,#REF!)</f>
        <v>#REF!</v>
      </c>
      <c r="S110" s="312"/>
      <c r="T110" s="313"/>
      <c r="U110" s="313"/>
      <c r="V110" s="313"/>
      <c r="W110" s="151"/>
    </row>
    <row r="111" spans="2:23" s="239" customFormat="1" ht="15">
      <c r="B111" s="622" t="e">
        <f>#REF!</f>
        <v>#REF!</v>
      </c>
      <c r="C111" s="623" t="e">
        <f>#REF!</f>
        <v>#REF!</v>
      </c>
      <c r="D111" s="95"/>
      <c r="E111" s="304" t="e">
        <f>#REF!</f>
        <v>#REF!</v>
      </c>
      <c r="F111" s="304" t="e">
        <f>#REF!</f>
        <v>#REF!</v>
      </c>
      <c r="G111" s="304" t="e">
        <f>#REF!</f>
        <v>#REF!</v>
      </c>
      <c r="H111" s="304" t="e">
        <f>#REF!</f>
        <v>#REF!</v>
      </c>
      <c r="I111" s="304" t="e">
        <f>#REF!</f>
        <v>#REF!</v>
      </c>
      <c r="J111" s="304" t="e">
        <f>#REF!</f>
        <v>#REF!</v>
      </c>
      <c r="K111" s="305"/>
      <c r="L111" s="306"/>
      <c r="M111" s="307"/>
      <c r="N111" s="314" t="s">
        <v>202</v>
      </c>
      <c r="O111" s="581" t="s">
        <v>205</v>
      </c>
      <c r="P111" s="309"/>
      <c r="Q111" s="310"/>
      <c r="R111" s="311" t="e">
        <f>SUM(#REF!,#REF!)</f>
        <v>#REF!</v>
      </c>
      <c r="S111" s="312"/>
      <c r="T111" s="313"/>
      <c r="U111" s="313"/>
      <c r="V111" s="313"/>
      <c r="W111" s="151"/>
    </row>
    <row r="112" spans="2:23" s="239" customFormat="1" ht="15">
      <c r="B112" s="622" t="e">
        <f>#REF!</f>
        <v>#REF!</v>
      </c>
      <c r="C112" s="623" t="e">
        <f>#REF!</f>
        <v>#REF!</v>
      </c>
      <c r="D112" s="95"/>
      <c r="E112" s="304" t="e">
        <f>#REF!</f>
        <v>#REF!</v>
      </c>
      <c r="F112" s="304" t="e">
        <f>#REF!</f>
        <v>#REF!</v>
      </c>
      <c r="G112" s="304" t="e">
        <f>#REF!</f>
        <v>#REF!</v>
      </c>
      <c r="H112" s="304" t="e">
        <f>#REF!</f>
        <v>#REF!</v>
      </c>
      <c r="I112" s="304" t="e">
        <f>#REF!</f>
        <v>#REF!</v>
      </c>
      <c r="J112" s="304" t="e">
        <f>#REF!</f>
        <v>#REF!</v>
      </c>
      <c r="K112" s="305"/>
      <c r="L112" s="306"/>
      <c r="M112" s="307"/>
      <c r="N112" s="314" t="s">
        <v>72</v>
      </c>
      <c r="O112" s="581" t="s">
        <v>177</v>
      </c>
      <c r="P112" s="309">
        <v>5</v>
      </c>
      <c r="Q112" s="310"/>
      <c r="R112" s="311" t="e">
        <f>SUM(#REF!)</f>
        <v>#REF!</v>
      </c>
      <c r="S112" s="312"/>
      <c r="T112" s="313"/>
      <c r="U112" s="313"/>
      <c r="V112" s="313"/>
      <c r="W112" s="151"/>
    </row>
    <row r="113" spans="2:23" s="239" customFormat="1" ht="15">
      <c r="B113" s="622" t="e">
        <f>#REF!</f>
        <v>#REF!</v>
      </c>
      <c r="C113" s="623" t="e">
        <f>#REF!</f>
        <v>#REF!</v>
      </c>
      <c r="D113" s="95"/>
      <c r="E113" s="304" t="e">
        <f>#REF!</f>
        <v>#REF!</v>
      </c>
      <c r="F113" s="304" t="e">
        <f>#REF!</f>
        <v>#REF!</v>
      </c>
      <c r="G113" s="304" t="e">
        <f>#REF!</f>
        <v>#REF!</v>
      </c>
      <c r="H113" s="304" t="e">
        <f>#REF!</f>
        <v>#REF!</v>
      </c>
      <c r="I113" s="304" t="e">
        <f>#REF!</f>
        <v>#REF!</v>
      </c>
      <c r="J113" s="304" t="e">
        <f>#REF!</f>
        <v>#REF!</v>
      </c>
      <c r="K113" s="305"/>
      <c r="L113" s="306"/>
      <c r="M113" s="307"/>
      <c r="N113" s="314" t="s">
        <v>72</v>
      </c>
      <c r="O113" s="581" t="s">
        <v>177</v>
      </c>
      <c r="P113" s="309">
        <v>98</v>
      </c>
      <c r="Q113" s="310"/>
      <c r="R113" s="311" t="e">
        <f>SUM(#REF!,#REF!,#REF!,#REF!,#REF!,#REF!,#REF!,#REF!,#REF!,#REF!,#REF!,#REF!,#REF!,#REF!,#REF!,#REF!,#REF!,#REF!,#REF!,#REF!,#REF!,#REF!,#REF!,#REF!)</f>
        <v>#REF!</v>
      </c>
      <c r="S113" s="312"/>
      <c r="T113" s="313"/>
      <c r="U113" s="313"/>
      <c r="V113" s="313"/>
      <c r="W113" s="151"/>
    </row>
    <row r="114" spans="2:23" s="239" customFormat="1" ht="15">
      <c r="B114" s="622" t="e">
        <f>#REF!</f>
        <v>#REF!</v>
      </c>
      <c r="C114" s="623" t="e">
        <f>#REF!</f>
        <v>#REF!</v>
      </c>
      <c r="D114" s="95"/>
      <c r="E114" s="304" t="e">
        <f>#REF!</f>
        <v>#REF!</v>
      </c>
      <c r="F114" s="304" t="e">
        <f>#REF!</f>
        <v>#REF!</v>
      </c>
      <c r="G114" s="304" t="e">
        <f>#REF!</f>
        <v>#REF!</v>
      </c>
      <c r="H114" s="304" t="e">
        <f>#REF!</f>
        <v>#REF!</v>
      </c>
      <c r="I114" s="304" t="e">
        <f>#REF!</f>
        <v>#REF!</v>
      </c>
      <c r="J114" s="304" t="e">
        <f>#REF!</f>
        <v>#REF!</v>
      </c>
      <c r="K114" s="305"/>
      <c r="L114" s="306"/>
      <c r="M114" s="307"/>
      <c r="N114" s="314" t="s">
        <v>72</v>
      </c>
      <c r="O114" s="581" t="s">
        <v>177</v>
      </c>
      <c r="P114" s="309">
        <v>1</v>
      </c>
      <c r="Q114" s="310"/>
      <c r="R114" s="311" t="e">
        <f>#REF!</f>
        <v>#REF!</v>
      </c>
      <c r="S114" s="312"/>
      <c r="T114" s="313"/>
      <c r="U114" s="313"/>
      <c r="V114" s="313"/>
      <c r="W114" s="151"/>
    </row>
    <row r="115" spans="2:23" s="239" customFormat="1" ht="15">
      <c r="B115" s="622" t="e">
        <f>#REF!</f>
        <v>#REF!</v>
      </c>
      <c r="C115" s="623" t="e">
        <f>#REF!</f>
        <v>#REF!</v>
      </c>
      <c r="D115" s="95"/>
      <c r="E115" s="304" t="e">
        <f>#REF!</f>
        <v>#REF!</v>
      </c>
      <c r="F115" s="304" t="e">
        <f>#REF!</f>
        <v>#REF!</v>
      </c>
      <c r="G115" s="304" t="e">
        <f>#REF!</f>
        <v>#REF!</v>
      </c>
      <c r="H115" s="304" t="e">
        <f>#REF!</f>
        <v>#REF!</v>
      </c>
      <c r="I115" s="304" t="e">
        <f>#REF!</f>
        <v>#REF!</v>
      </c>
      <c r="J115" s="304" t="e">
        <f>#REF!</f>
        <v>#REF!</v>
      </c>
      <c r="K115" s="305"/>
      <c r="L115" s="306"/>
      <c r="M115" s="307"/>
      <c r="N115" s="314" t="s">
        <v>72</v>
      </c>
      <c r="O115" s="581" t="s">
        <v>177</v>
      </c>
      <c r="P115" s="309">
        <v>11</v>
      </c>
      <c r="Q115" s="310"/>
      <c r="R115" s="311" t="e">
        <f>SUM(#REF!)</f>
        <v>#REF!</v>
      </c>
      <c r="S115" s="312"/>
      <c r="T115" s="313"/>
      <c r="U115" s="313"/>
      <c r="V115" s="313"/>
      <c r="W115" s="151"/>
    </row>
    <row r="116" spans="2:23" s="239" customFormat="1" ht="15">
      <c r="B116" s="622" t="e">
        <f>#REF!</f>
        <v>#REF!</v>
      </c>
      <c r="C116" s="623" t="e">
        <f>#REF!</f>
        <v>#REF!</v>
      </c>
      <c r="D116" s="95"/>
      <c r="E116" s="304" t="e">
        <f>#REF!</f>
        <v>#REF!</v>
      </c>
      <c r="F116" s="304" t="e">
        <f>#REF!</f>
        <v>#REF!</v>
      </c>
      <c r="G116" s="304" t="e">
        <f>#REF!</f>
        <v>#REF!</v>
      </c>
      <c r="H116" s="304" t="e">
        <f>#REF!</f>
        <v>#REF!</v>
      </c>
      <c r="I116" s="304" t="e">
        <f>#REF!</f>
        <v>#REF!</v>
      </c>
      <c r="J116" s="304" t="e">
        <f>#REF!</f>
        <v>#REF!</v>
      </c>
      <c r="K116" s="305"/>
      <c r="L116" s="306"/>
      <c r="M116" s="307"/>
      <c r="N116" s="314" t="s">
        <v>72</v>
      </c>
      <c r="O116" s="581" t="s">
        <v>177</v>
      </c>
      <c r="P116" s="309">
        <v>7</v>
      </c>
      <c r="Q116" s="310"/>
      <c r="R116" s="311" t="e">
        <f>SUM(#REF!)</f>
        <v>#REF!</v>
      </c>
      <c r="S116" s="312"/>
      <c r="T116" s="313"/>
      <c r="U116" s="313"/>
      <c r="V116" s="313"/>
      <c r="W116" s="151"/>
    </row>
    <row r="117" spans="2:23" s="239" customFormat="1" ht="15">
      <c r="B117" s="622" t="e">
        <f>#REF!</f>
        <v>#REF!</v>
      </c>
      <c r="C117" s="623" t="e">
        <f>#REF!</f>
        <v>#REF!</v>
      </c>
      <c r="D117" s="95"/>
      <c r="E117" s="304" t="e">
        <f>#REF!</f>
        <v>#REF!</v>
      </c>
      <c r="F117" s="304" t="e">
        <f>#REF!</f>
        <v>#REF!</v>
      </c>
      <c r="G117" s="304" t="e">
        <f>#REF!</f>
        <v>#REF!</v>
      </c>
      <c r="H117" s="304" t="e">
        <f>#REF!</f>
        <v>#REF!</v>
      </c>
      <c r="I117" s="304" t="e">
        <f>#REF!</f>
        <v>#REF!</v>
      </c>
      <c r="J117" s="304" t="e">
        <f>#REF!</f>
        <v>#REF!</v>
      </c>
      <c r="K117" s="305"/>
      <c r="L117" s="306"/>
      <c r="M117" s="307"/>
      <c r="N117" s="314" t="s">
        <v>72</v>
      </c>
      <c r="O117" s="581" t="s">
        <v>177</v>
      </c>
      <c r="P117" s="309">
        <v>17</v>
      </c>
      <c r="Q117" s="310"/>
      <c r="R117" s="311" t="e">
        <f>SUM(#REF!)</f>
        <v>#REF!</v>
      </c>
      <c r="S117" s="312"/>
      <c r="T117" s="313"/>
      <c r="U117" s="313"/>
      <c r="V117" s="313"/>
      <c r="W117" s="151"/>
    </row>
    <row r="118" spans="2:23" s="239" customFormat="1" ht="15">
      <c r="B118" s="622" t="e">
        <f>#REF!</f>
        <v>#REF!</v>
      </c>
      <c r="C118" s="623" t="e">
        <f>#REF!</f>
        <v>#REF!</v>
      </c>
      <c r="D118" s="95"/>
      <c r="E118" s="304" t="e">
        <f>#REF!</f>
        <v>#REF!</v>
      </c>
      <c r="F118" s="304" t="e">
        <f>#REF!</f>
        <v>#REF!</v>
      </c>
      <c r="G118" s="304" t="e">
        <f>#REF!</f>
        <v>#REF!</v>
      </c>
      <c r="H118" s="304" t="e">
        <f>#REF!</f>
        <v>#REF!</v>
      </c>
      <c r="I118" s="304" t="e">
        <f>#REF!</f>
        <v>#REF!</v>
      </c>
      <c r="J118" s="304" t="e">
        <f>#REF!</f>
        <v>#REF!</v>
      </c>
      <c r="K118" s="305"/>
      <c r="L118" s="306"/>
      <c r="M118" s="307"/>
      <c r="N118" s="314" t="s">
        <v>72</v>
      </c>
      <c r="O118" s="581" t="s">
        <v>177</v>
      </c>
      <c r="P118" s="309">
        <v>13</v>
      </c>
      <c r="Q118" s="310"/>
      <c r="R118" s="311" t="e">
        <f>SUM(#REF!,#REF!)</f>
        <v>#REF!</v>
      </c>
      <c r="S118" s="312"/>
      <c r="T118" s="313"/>
      <c r="U118" s="313"/>
      <c r="V118" s="313"/>
      <c r="W118" s="151"/>
    </row>
    <row r="119" spans="2:23" s="239" customFormat="1" ht="15">
      <c r="B119" s="622" t="e">
        <f>#REF!</f>
        <v>#REF!</v>
      </c>
      <c r="C119" s="623" t="e">
        <f>#REF!</f>
        <v>#REF!</v>
      </c>
      <c r="D119" s="95"/>
      <c r="E119" s="304" t="e">
        <f>#REF!</f>
        <v>#REF!</v>
      </c>
      <c r="F119" s="304" t="e">
        <f>#REF!</f>
        <v>#REF!</v>
      </c>
      <c r="G119" s="304" t="e">
        <f>#REF!</f>
        <v>#REF!</v>
      </c>
      <c r="H119" s="304" t="e">
        <f>#REF!</f>
        <v>#REF!</v>
      </c>
      <c r="I119" s="304" t="e">
        <f>#REF!</f>
        <v>#REF!</v>
      </c>
      <c r="J119" s="304" t="e">
        <f>#REF!</f>
        <v>#REF!</v>
      </c>
      <c r="K119" s="305"/>
      <c r="L119" s="306"/>
      <c r="M119" s="307"/>
      <c r="N119" s="314" t="s">
        <v>72</v>
      </c>
      <c r="O119" s="581" t="s">
        <v>177</v>
      </c>
      <c r="P119" s="309">
        <v>11</v>
      </c>
      <c r="Q119" s="310"/>
      <c r="R119" s="311" t="e">
        <f>SUM(#REF!)</f>
        <v>#REF!</v>
      </c>
      <c r="S119" s="312"/>
      <c r="T119" s="313"/>
      <c r="U119" s="313"/>
      <c r="V119" s="313"/>
      <c r="W119" s="151"/>
    </row>
    <row r="120" spans="2:23" s="239" customFormat="1" ht="15">
      <c r="B120" s="622" t="e">
        <f>#REF!</f>
        <v>#REF!</v>
      </c>
      <c r="C120" s="623" t="e">
        <f>#REF!</f>
        <v>#REF!</v>
      </c>
      <c r="D120" s="95"/>
      <c r="E120" s="304" t="e">
        <f>#REF!</f>
        <v>#REF!</v>
      </c>
      <c r="F120" s="304" t="e">
        <f>#REF!</f>
        <v>#REF!</v>
      </c>
      <c r="G120" s="304" t="e">
        <f>#REF!</f>
        <v>#REF!</v>
      </c>
      <c r="H120" s="304" t="e">
        <f>#REF!</f>
        <v>#REF!</v>
      </c>
      <c r="I120" s="304" t="e">
        <f>#REF!</f>
        <v>#REF!</v>
      </c>
      <c r="J120" s="304" t="e">
        <f>#REF!</f>
        <v>#REF!</v>
      </c>
      <c r="K120" s="305"/>
      <c r="L120" s="306"/>
      <c r="M120" s="307"/>
      <c r="N120" s="314" t="s">
        <v>72</v>
      </c>
      <c r="O120" s="581" t="s">
        <v>177</v>
      </c>
      <c r="P120" s="309">
        <v>1</v>
      </c>
      <c r="Q120" s="310"/>
      <c r="R120" s="311" t="e">
        <f>#REF!</f>
        <v>#REF!</v>
      </c>
      <c r="S120" s="312"/>
      <c r="T120" s="313"/>
      <c r="U120" s="313"/>
      <c r="V120" s="313"/>
      <c r="W120" s="151"/>
    </row>
    <row r="121" spans="2:23" s="239" customFormat="1" ht="15">
      <c r="B121" s="622" t="e">
        <f>#REF!</f>
        <v>#REF!</v>
      </c>
      <c r="C121" s="623" t="e">
        <f>#REF!</f>
        <v>#REF!</v>
      </c>
      <c r="D121" s="95"/>
      <c r="E121" s="304" t="e">
        <f>#REF!</f>
        <v>#REF!</v>
      </c>
      <c r="F121" s="304" t="e">
        <f>#REF!</f>
        <v>#REF!</v>
      </c>
      <c r="G121" s="304" t="e">
        <f>#REF!</f>
        <v>#REF!</v>
      </c>
      <c r="H121" s="304" t="e">
        <f>#REF!</f>
        <v>#REF!</v>
      </c>
      <c r="I121" s="304" t="e">
        <f>#REF!</f>
        <v>#REF!</v>
      </c>
      <c r="J121" s="304" t="e">
        <f>#REF!</f>
        <v>#REF!</v>
      </c>
      <c r="K121" s="305"/>
      <c r="L121" s="306"/>
      <c r="M121" s="307"/>
      <c r="N121" s="314" t="s">
        <v>72</v>
      </c>
      <c r="O121" s="581" t="s">
        <v>177</v>
      </c>
      <c r="P121" s="309">
        <v>1</v>
      </c>
      <c r="Q121" s="310"/>
      <c r="R121" s="311" t="e">
        <f>#REF!</f>
        <v>#REF!</v>
      </c>
      <c r="S121" s="312"/>
      <c r="T121" s="313"/>
      <c r="U121" s="313"/>
      <c r="V121" s="313"/>
      <c r="W121" s="151"/>
    </row>
    <row r="122" spans="2:23" s="239" customFormat="1" ht="15">
      <c r="B122" s="622" t="e">
        <f>#REF!</f>
        <v>#REF!</v>
      </c>
      <c r="C122" s="623" t="e">
        <f>#REF!</f>
        <v>#REF!</v>
      </c>
      <c r="D122" s="95"/>
      <c r="E122" s="304" t="e">
        <f>#REF!</f>
        <v>#REF!</v>
      </c>
      <c r="F122" s="304" t="e">
        <f>#REF!</f>
        <v>#REF!</v>
      </c>
      <c r="G122" s="304" t="e">
        <f>#REF!</f>
        <v>#REF!</v>
      </c>
      <c r="H122" s="304" t="e">
        <f>#REF!</f>
        <v>#REF!</v>
      </c>
      <c r="I122" s="304" t="e">
        <f>#REF!</f>
        <v>#REF!</v>
      </c>
      <c r="J122" s="304" t="e">
        <f>#REF!</f>
        <v>#REF!</v>
      </c>
      <c r="K122" s="305"/>
      <c r="L122" s="306"/>
      <c r="M122" s="307"/>
      <c r="N122" s="314" t="s">
        <v>72</v>
      </c>
      <c r="O122" s="581" t="s">
        <v>177</v>
      </c>
      <c r="P122" s="309">
        <v>1</v>
      </c>
      <c r="Q122" s="310"/>
      <c r="R122" s="311" t="e">
        <f>#REF!</f>
        <v>#REF!</v>
      </c>
      <c r="S122" s="312"/>
      <c r="T122" s="313"/>
      <c r="U122" s="313"/>
      <c r="V122" s="313"/>
      <c r="W122" s="151"/>
    </row>
    <row r="123" spans="2:23" s="239" customFormat="1" ht="15">
      <c r="B123" s="622" t="e">
        <f>#REF!</f>
        <v>#REF!</v>
      </c>
      <c r="C123" s="623" t="e">
        <f>#REF!</f>
        <v>#REF!</v>
      </c>
      <c r="D123" s="95"/>
      <c r="E123" s="304" t="e">
        <f>#REF!</f>
        <v>#REF!</v>
      </c>
      <c r="F123" s="304" t="e">
        <f>#REF!</f>
        <v>#REF!</v>
      </c>
      <c r="G123" s="304" t="e">
        <f>#REF!</f>
        <v>#REF!</v>
      </c>
      <c r="H123" s="304" t="e">
        <f>#REF!</f>
        <v>#REF!</v>
      </c>
      <c r="I123" s="304" t="e">
        <f>#REF!</f>
        <v>#REF!</v>
      </c>
      <c r="J123" s="304" t="e">
        <f>#REF!</f>
        <v>#REF!</v>
      </c>
      <c r="K123" s="305"/>
      <c r="L123" s="306"/>
      <c r="M123" s="307"/>
      <c r="N123" s="314" t="s">
        <v>72</v>
      </c>
      <c r="O123" s="581" t="s">
        <v>177</v>
      </c>
      <c r="P123" s="309">
        <v>4</v>
      </c>
      <c r="Q123" s="310"/>
      <c r="R123" s="311" t="e">
        <f>SUM(#REF!)</f>
        <v>#REF!</v>
      </c>
      <c r="S123" s="312"/>
      <c r="T123" s="313"/>
      <c r="U123" s="313"/>
      <c r="V123" s="313"/>
      <c r="W123" s="151"/>
    </row>
    <row r="124" spans="2:23" s="239" customFormat="1" ht="15">
      <c r="B124" s="622" t="e">
        <f>#REF!</f>
        <v>#REF!</v>
      </c>
      <c r="C124" s="623" t="e">
        <f>#REF!</f>
        <v>#REF!</v>
      </c>
      <c r="D124" s="95"/>
      <c r="E124" s="304" t="e">
        <f>#REF!</f>
        <v>#REF!</v>
      </c>
      <c r="F124" s="304" t="e">
        <f>#REF!</f>
        <v>#REF!</v>
      </c>
      <c r="G124" s="304" t="e">
        <f>#REF!</f>
        <v>#REF!</v>
      </c>
      <c r="H124" s="304" t="e">
        <f>#REF!</f>
        <v>#REF!</v>
      </c>
      <c r="I124" s="304" t="e">
        <f>#REF!</f>
        <v>#REF!</v>
      </c>
      <c r="J124" s="304" t="e">
        <f>#REF!</f>
        <v>#REF!</v>
      </c>
      <c r="K124" s="305"/>
      <c r="L124" s="306"/>
      <c r="M124" s="307"/>
      <c r="N124" s="314" t="s">
        <v>72</v>
      </c>
      <c r="O124" s="581" t="s">
        <v>177</v>
      </c>
      <c r="P124" s="309">
        <v>13</v>
      </c>
      <c r="Q124" s="310"/>
      <c r="R124" s="311" t="e">
        <f>SUM(#REF!)</f>
        <v>#REF!</v>
      </c>
      <c r="S124" s="312"/>
      <c r="T124" s="313"/>
      <c r="U124" s="313"/>
      <c r="V124" s="313"/>
      <c r="W124" s="151"/>
    </row>
    <row r="125" spans="2:23" s="239" customFormat="1" ht="15">
      <c r="B125" s="622" t="e">
        <f>#REF!</f>
        <v>#REF!</v>
      </c>
      <c r="C125" s="623" t="e">
        <f>#REF!</f>
        <v>#REF!</v>
      </c>
      <c r="D125" s="95"/>
      <c r="E125" s="304" t="e">
        <f>#REF!</f>
        <v>#REF!</v>
      </c>
      <c r="F125" s="304" t="e">
        <f>#REF!</f>
        <v>#REF!</v>
      </c>
      <c r="G125" s="304" t="e">
        <f>#REF!</f>
        <v>#REF!</v>
      </c>
      <c r="H125" s="304" t="e">
        <f>#REF!</f>
        <v>#REF!</v>
      </c>
      <c r="I125" s="304" t="e">
        <f>#REF!</f>
        <v>#REF!</v>
      </c>
      <c r="J125" s="304" t="e">
        <f>#REF!</f>
        <v>#REF!</v>
      </c>
      <c r="K125" s="305"/>
      <c r="L125" s="306"/>
      <c r="M125" s="307"/>
      <c r="N125" s="314" t="s">
        <v>72</v>
      </c>
      <c r="O125" s="581" t="s">
        <v>189</v>
      </c>
      <c r="P125" s="309">
        <v>19</v>
      </c>
      <c r="Q125" s="310"/>
      <c r="R125" s="311" t="e">
        <f>SUM(#REF!)</f>
        <v>#REF!</v>
      </c>
      <c r="S125" s="312"/>
      <c r="T125" s="313"/>
      <c r="U125" s="313"/>
      <c r="V125" s="313"/>
      <c r="W125" s="151"/>
    </row>
    <row r="126" spans="2:23" s="239" customFormat="1" ht="15">
      <c r="B126" s="583"/>
      <c r="C126" s="584"/>
      <c r="D126" s="95"/>
      <c r="E126" s="315"/>
      <c r="F126" s="316"/>
      <c r="G126" s="268"/>
      <c r="H126" s="268"/>
      <c r="I126" s="268"/>
      <c r="J126" s="268"/>
      <c r="K126" s="268"/>
      <c r="L126" s="268"/>
      <c r="M126" s="209"/>
      <c r="N126" s="317"/>
      <c r="O126" s="209"/>
      <c r="P126" s="209"/>
      <c r="Q126" s="318"/>
      <c r="R126" s="319"/>
      <c r="S126" s="319"/>
      <c r="T126" s="320"/>
      <c r="U126" s="320"/>
      <c r="V126" s="320"/>
      <c r="W126" s="215"/>
    </row>
    <row r="127" spans="2:23" s="239" customFormat="1" ht="15">
      <c r="B127" s="651"/>
      <c r="C127" s="651"/>
      <c r="D127" s="95"/>
      <c r="E127" s="321"/>
      <c r="F127" s="321"/>
      <c r="G127" s="321"/>
      <c r="H127" s="321"/>
      <c r="I127" s="321"/>
      <c r="J127" s="321"/>
      <c r="K127" s="321"/>
      <c r="L127" s="321"/>
      <c r="M127" s="143"/>
      <c r="N127" s="322"/>
      <c r="O127" s="143"/>
      <c r="P127" s="143"/>
      <c r="Q127" s="323"/>
      <c r="R127" s="324"/>
      <c r="S127" s="324"/>
      <c r="T127" s="325"/>
      <c r="U127" s="325"/>
      <c r="V127" s="325"/>
      <c r="W127" s="97"/>
    </row>
    <row r="128" spans="2:23" s="239" customFormat="1" ht="15" customHeight="1">
      <c r="B128" s="574"/>
      <c r="C128" s="574"/>
      <c r="D128" s="95"/>
      <c r="E128" s="321"/>
      <c r="F128" s="321"/>
      <c r="G128" s="321"/>
      <c r="H128" s="321"/>
      <c r="I128" s="321"/>
      <c r="J128" s="321"/>
      <c r="K128" s="321"/>
      <c r="L128" s="321"/>
      <c r="M128" s="143"/>
      <c r="N128" s="322"/>
      <c r="O128" s="143"/>
      <c r="P128" s="143"/>
      <c r="Q128" s="323"/>
      <c r="R128" s="324"/>
      <c r="S128" s="324"/>
      <c r="T128" s="325"/>
      <c r="U128" s="325"/>
      <c r="V128" s="325"/>
      <c r="W128" s="97"/>
    </row>
    <row r="129" spans="2:231" s="239" customFormat="1" ht="30.75" thickBot="1">
      <c r="B129" s="12"/>
      <c r="C129" s="12"/>
      <c r="D129" s="95"/>
      <c r="E129" s="1089" t="s">
        <v>156</v>
      </c>
      <c r="F129" s="1089"/>
      <c r="G129" s="1089"/>
      <c r="H129" s="1089"/>
      <c r="I129" s="1089"/>
      <c r="J129" s="1089"/>
      <c r="K129" s="1089"/>
      <c r="L129" s="219"/>
      <c r="M129" s="220"/>
      <c r="N129" s="221" t="s">
        <v>157</v>
      </c>
      <c r="O129" s="221" t="s">
        <v>52</v>
      </c>
      <c r="P129" s="222" t="s">
        <v>158</v>
      </c>
      <c r="Q129" s="222" t="s">
        <v>159</v>
      </c>
      <c r="R129" s="223" t="s">
        <v>160</v>
      </c>
      <c r="S129" s="103" t="s">
        <v>161</v>
      </c>
      <c r="T129" s="103" t="s">
        <v>159</v>
      </c>
      <c r="U129" s="102" t="s">
        <v>162</v>
      </c>
      <c r="V129" s="103" t="s">
        <v>163</v>
      </c>
      <c r="W129" s="102" t="s">
        <v>164</v>
      </c>
    </row>
    <row r="130" spans="2:231" s="239" customFormat="1" ht="30.75" thickBot="1">
      <c r="B130" s="224" t="s">
        <v>155</v>
      </c>
      <c r="C130" s="629" t="s">
        <v>154</v>
      </c>
      <c r="D130" s="95"/>
      <c r="E130" s="224" t="s">
        <v>165</v>
      </c>
      <c r="F130" s="225" t="s">
        <v>166</v>
      </c>
      <c r="G130" s="226" t="s">
        <v>167</v>
      </c>
      <c r="H130" s="226" t="s">
        <v>168</v>
      </c>
      <c r="I130" s="226" t="s">
        <v>169</v>
      </c>
      <c r="J130" s="226" t="s">
        <v>12</v>
      </c>
      <c r="K130" s="226" t="s">
        <v>170</v>
      </c>
      <c r="L130" s="227"/>
      <c r="M130" s="228" t="s">
        <v>183</v>
      </c>
      <c r="N130" s="227" t="s">
        <v>184</v>
      </c>
      <c r="O130" s="229"/>
      <c r="P130" s="229"/>
      <c r="Q130" s="230">
        <f>SUM(Q132:Q135)</f>
        <v>4</v>
      </c>
      <c r="R130" s="231" t="e">
        <f>SUM(R132:R135)</f>
        <v>#REF!</v>
      </c>
      <c r="S130" s="104">
        <f>SUM(S132:S135)</f>
        <v>0</v>
      </c>
      <c r="T130" s="105">
        <f>SUM(T132:T135)</f>
        <v>0</v>
      </c>
      <c r="U130" s="645">
        <f>SUM(U132:U135)</f>
        <v>0</v>
      </c>
      <c r="V130" s="106">
        <v>0</v>
      </c>
      <c r="W130" s="107">
        <v>0</v>
      </c>
    </row>
    <row r="131" spans="2:231" s="239" customFormat="1" ht="6" customHeight="1">
      <c r="B131" s="12"/>
      <c r="C131" s="12"/>
      <c r="D131" s="95"/>
      <c r="E131" s="232"/>
      <c r="F131" s="232"/>
      <c r="G131" s="233"/>
      <c r="H131" s="233"/>
      <c r="I131" s="233"/>
      <c r="J131" s="233"/>
      <c r="K131" s="234"/>
      <c r="L131" s="235"/>
      <c r="M131" s="236"/>
      <c r="N131" s="235"/>
      <c r="O131" s="237"/>
      <c r="P131" s="237"/>
      <c r="Q131" s="237"/>
      <c r="R131" s="238"/>
      <c r="S131" s="95"/>
      <c r="T131" s="95"/>
      <c r="U131" s="96"/>
      <c r="V131" s="97"/>
      <c r="W131" s="95"/>
    </row>
    <row r="132" spans="2:231" s="239" customFormat="1" ht="15">
      <c r="B132" s="630" t="e">
        <f>#REF!</f>
        <v>#REF!</v>
      </c>
      <c r="C132" s="631" t="e">
        <f>#REF!</f>
        <v>#REF!</v>
      </c>
      <c r="D132" s="95"/>
      <c r="E132" s="240" t="e">
        <f>#REF!</f>
        <v>#REF!</v>
      </c>
      <c r="F132" s="241">
        <v>2</v>
      </c>
      <c r="G132" s="242">
        <v>1</v>
      </c>
      <c r="H132" s="242">
        <v>7</v>
      </c>
      <c r="I132" s="242">
        <v>3</v>
      </c>
      <c r="J132" s="242">
        <v>101</v>
      </c>
      <c r="K132" s="243" t="s">
        <v>220</v>
      </c>
      <c r="L132" s="244"/>
      <c r="M132" s="245"/>
      <c r="N132" s="246" t="e">
        <f>#REF!</f>
        <v>#REF!</v>
      </c>
      <c r="O132" s="247" t="s">
        <v>190</v>
      </c>
      <c r="P132" s="248"/>
      <c r="Q132" s="249">
        <f>'[3]A-12 PROY TEC Y SUPERV'!AA56</f>
        <v>4</v>
      </c>
      <c r="R132" s="250" t="e">
        <f>#REF!</f>
        <v>#REF!</v>
      </c>
      <c r="S132" s="251"/>
      <c r="T132" s="252"/>
      <c r="U132" s="252"/>
      <c r="V132" s="252"/>
      <c r="W132" s="253"/>
    </row>
    <row r="133" spans="2:231" s="239" customFormat="1" ht="15">
      <c r="B133" s="632" t="e">
        <f>#REF!</f>
        <v>#REF!</v>
      </c>
      <c r="C133" s="633" t="e">
        <f>#REF!</f>
        <v>#REF!</v>
      </c>
      <c r="D133" s="95"/>
      <c r="E133" s="254" t="e">
        <f>#REF!</f>
        <v>#REF!</v>
      </c>
      <c r="F133" s="254" t="e">
        <f>#REF!</f>
        <v>#REF!</v>
      </c>
      <c r="G133" s="254" t="e">
        <f>#REF!</f>
        <v>#REF!</v>
      </c>
      <c r="H133" s="254" t="e">
        <f>#REF!</f>
        <v>#REF!</v>
      </c>
      <c r="I133" s="254" t="e">
        <f>#REF!</f>
        <v>#REF!</v>
      </c>
      <c r="J133" s="254" t="e">
        <f>#REF!</f>
        <v>#REF!</v>
      </c>
      <c r="K133" s="255"/>
      <c r="L133" s="256"/>
      <c r="M133" s="257"/>
      <c r="N133" s="258" t="s">
        <v>73</v>
      </c>
      <c r="O133" s="259" t="s">
        <v>177</v>
      </c>
      <c r="P133" s="582">
        <v>29</v>
      </c>
      <c r="Q133" s="260"/>
      <c r="R133" s="261" t="e">
        <f>SUM(#REF!,#REF!,#REF!,#REF!,#REF!,#REF!)</f>
        <v>#REF!</v>
      </c>
      <c r="S133" s="262"/>
      <c r="T133" s="263"/>
      <c r="U133" s="263"/>
      <c r="V133" s="263"/>
      <c r="W133" s="264"/>
    </row>
    <row r="134" spans="2:231" s="239" customFormat="1" ht="15">
      <c r="B134" s="699" t="e">
        <f>#REF!</f>
        <v>#REF!</v>
      </c>
      <c r="C134" s="699" t="e">
        <f>#REF!</f>
        <v>#REF!</v>
      </c>
      <c r="D134" s="95"/>
      <c r="E134" s="700" t="e">
        <f>#REF!</f>
        <v>#REF!</v>
      </c>
      <c r="F134" s="700" t="e">
        <f>#REF!</f>
        <v>#REF!</v>
      </c>
      <c r="G134" s="700" t="e">
        <f>#REF!</f>
        <v>#REF!</v>
      </c>
      <c r="H134" s="700" t="e">
        <f>#REF!</f>
        <v>#REF!</v>
      </c>
      <c r="I134" s="700" t="e">
        <f>#REF!</f>
        <v>#REF!</v>
      </c>
      <c r="J134" s="700" t="e">
        <f>#REF!</f>
        <v>#REF!</v>
      </c>
      <c r="K134" s="701"/>
      <c r="L134" s="702"/>
      <c r="M134" s="703"/>
      <c r="N134" s="704" t="s">
        <v>73</v>
      </c>
      <c r="O134" s="711" t="s">
        <v>177</v>
      </c>
      <c r="P134" s="705">
        <v>4</v>
      </c>
      <c r="Q134" s="706"/>
      <c r="R134" s="707" t="e">
        <f>SUM(#REF!,#REF!,#REF!,#REF!,#REF!,#REF!,#REF!,#REF!,#REF!,#REF!,#REF!,#REF!,#REF!,#REF!,#REF!)</f>
        <v>#REF!</v>
      </c>
      <c r="S134" s="708"/>
      <c r="T134" s="709"/>
      <c r="U134" s="709"/>
      <c r="V134" s="709"/>
      <c r="W134" s="710"/>
    </row>
    <row r="135" spans="2:231" s="239" customFormat="1" ht="15">
      <c r="B135" s="91"/>
      <c r="C135" s="92"/>
      <c r="D135" s="95"/>
      <c r="E135" s="265"/>
      <c r="F135" s="266"/>
      <c r="G135" s="267"/>
      <c r="H135" s="267"/>
      <c r="I135" s="267"/>
      <c r="J135" s="267"/>
      <c r="K135" s="267"/>
      <c r="L135" s="268"/>
      <c r="M135" s="269"/>
      <c r="N135" s="270"/>
      <c r="O135" s="271"/>
      <c r="P135" s="209"/>
      <c r="Q135" s="272"/>
      <c r="R135" s="273"/>
      <c r="S135" s="273"/>
      <c r="T135" s="272"/>
      <c r="U135" s="272"/>
      <c r="V135" s="272"/>
      <c r="W135" s="215"/>
    </row>
    <row r="136" spans="2:231" s="239" customFormat="1" ht="15">
      <c r="B136" s="13"/>
      <c r="C136" s="13"/>
      <c r="D136" s="95"/>
      <c r="E136" s="289"/>
      <c r="F136" s="289"/>
      <c r="G136" s="289"/>
      <c r="H136" s="289"/>
      <c r="I136" s="289"/>
      <c r="J136" s="289"/>
      <c r="K136" s="289"/>
      <c r="L136" s="321"/>
      <c r="M136" s="236"/>
      <c r="N136" s="647"/>
      <c r="O136" s="648"/>
      <c r="P136" s="143"/>
      <c r="Q136" s="649"/>
      <c r="R136" s="650"/>
      <c r="S136" s="650"/>
      <c r="T136" s="649"/>
      <c r="U136" s="649"/>
      <c r="V136" s="649"/>
      <c r="W136" s="97"/>
    </row>
    <row r="137" spans="2:231" ht="15" customHeight="1">
      <c r="D137" s="93"/>
      <c r="E137" s="216"/>
      <c r="F137" s="216"/>
      <c r="G137" s="216"/>
      <c r="H137" s="216"/>
      <c r="I137" s="216"/>
      <c r="J137" s="216"/>
      <c r="K137" s="216"/>
      <c r="L137" s="93"/>
      <c r="M137" s="217"/>
      <c r="N137" s="218"/>
      <c r="O137" s="139"/>
      <c r="P137" s="139"/>
      <c r="Q137" s="138"/>
      <c r="R137" s="111"/>
      <c r="S137" s="95"/>
      <c r="T137" s="93"/>
      <c r="U137" s="96"/>
      <c r="V137" s="97"/>
      <c r="W137" s="93"/>
    </row>
    <row r="138" spans="2:231" ht="30" customHeight="1">
      <c r="D138" s="326"/>
      <c r="E138" s="1094" t="s">
        <v>156</v>
      </c>
      <c r="F138" s="1094"/>
      <c r="G138" s="1094"/>
      <c r="H138" s="1094"/>
      <c r="I138" s="1094"/>
      <c r="J138" s="1094"/>
      <c r="K138" s="1094"/>
      <c r="L138" s="326"/>
      <c r="M138" s="1095" t="s">
        <v>191</v>
      </c>
      <c r="N138" s="1097" t="s">
        <v>157</v>
      </c>
      <c r="O138" s="1097" t="s">
        <v>52</v>
      </c>
      <c r="P138" s="1097"/>
      <c r="Q138" s="1077" t="s">
        <v>159</v>
      </c>
      <c r="R138" s="1086" t="s">
        <v>160</v>
      </c>
      <c r="S138" s="1080" t="s">
        <v>161</v>
      </c>
      <c r="T138" s="1082" t="s">
        <v>159</v>
      </c>
      <c r="U138" s="327" t="s">
        <v>162</v>
      </c>
      <c r="V138" s="1084" t="s">
        <v>163</v>
      </c>
      <c r="W138" s="1082" t="s">
        <v>164</v>
      </c>
      <c r="X138" s="328"/>
      <c r="Y138" s="328"/>
      <c r="Z138" s="328"/>
      <c r="AA138" s="328"/>
      <c r="AB138" s="328"/>
      <c r="AC138" s="328"/>
      <c r="AD138" s="328"/>
      <c r="AE138" s="328"/>
      <c r="AF138" s="328"/>
      <c r="AG138" s="328"/>
      <c r="AH138" s="328"/>
      <c r="AI138" s="328"/>
      <c r="AJ138" s="328"/>
      <c r="AK138" s="328"/>
      <c r="AL138" s="328"/>
      <c r="AM138" s="328"/>
      <c r="AN138" s="328"/>
      <c r="AO138" s="328"/>
      <c r="AP138" s="328"/>
      <c r="AQ138" s="328"/>
      <c r="AR138" s="328"/>
      <c r="AS138" s="328"/>
      <c r="AT138" s="328"/>
      <c r="AU138" s="328"/>
      <c r="AV138" s="328"/>
      <c r="AW138" s="328"/>
      <c r="AX138" s="328"/>
      <c r="AY138" s="328"/>
      <c r="AZ138" s="328"/>
      <c r="BA138" s="328"/>
      <c r="BB138" s="328"/>
      <c r="BC138" s="328"/>
      <c r="BD138" s="328"/>
      <c r="BE138" s="328"/>
      <c r="BF138" s="328"/>
      <c r="BG138" s="328"/>
      <c r="BH138" s="328"/>
      <c r="BI138" s="328"/>
      <c r="BJ138" s="328"/>
      <c r="BK138" s="328"/>
      <c r="BL138" s="328"/>
      <c r="BM138" s="328"/>
      <c r="BN138" s="328"/>
      <c r="BO138" s="328"/>
      <c r="BP138" s="328"/>
      <c r="BQ138" s="328"/>
      <c r="BR138" s="328"/>
      <c r="BS138" s="328"/>
      <c r="BT138" s="328"/>
      <c r="BU138" s="328"/>
      <c r="BV138" s="328"/>
      <c r="BW138" s="328"/>
      <c r="BX138" s="328"/>
      <c r="BY138" s="328"/>
      <c r="BZ138" s="328"/>
      <c r="CA138" s="328"/>
      <c r="CB138" s="328"/>
      <c r="CC138" s="328"/>
      <c r="CD138" s="328"/>
      <c r="CE138" s="328"/>
      <c r="CF138" s="328"/>
      <c r="CG138" s="328"/>
      <c r="CH138" s="328"/>
      <c r="CI138" s="328"/>
      <c r="CJ138" s="328"/>
      <c r="CK138" s="328"/>
      <c r="CL138" s="328"/>
      <c r="CM138" s="328"/>
      <c r="CN138" s="328"/>
      <c r="CO138" s="328"/>
      <c r="CP138" s="328"/>
      <c r="CQ138" s="328"/>
      <c r="CR138" s="328"/>
      <c r="CS138" s="328"/>
      <c r="CT138" s="328"/>
      <c r="CU138" s="328"/>
      <c r="CV138" s="328"/>
      <c r="CW138" s="328"/>
      <c r="CX138" s="328"/>
      <c r="CY138" s="328"/>
      <c r="CZ138" s="328"/>
      <c r="DA138" s="328"/>
      <c r="DB138" s="328"/>
      <c r="DC138" s="328"/>
      <c r="DD138" s="328"/>
      <c r="DE138" s="328"/>
      <c r="DF138" s="328"/>
      <c r="DG138" s="328"/>
      <c r="DH138" s="328"/>
      <c r="DI138" s="328"/>
      <c r="DJ138" s="328"/>
      <c r="DK138" s="328"/>
      <c r="DL138" s="328"/>
      <c r="DM138" s="328"/>
      <c r="DN138" s="328"/>
      <c r="DO138" s="328"/>
      <c r="DP138" s="328"/>
      <c r="DQ138" s="328"/>
      <c r="DR138" s="328"/>
      <c r="DS138" s="328"/>
      <c r="DT138" s="328"/>
      <c r="DU138" s="328"/>
      <c r="DV138" s="328"/>
      <c r="DW138" s="328"/>
      <c r="DX138" s="328"/>
      <c r="DY138" s="328"/>
      <c r="DZ138" s="328"/>
      <c r="EA138" s="328"/>
      <c r="EB138" s="328"/>
      <c r="EC138" s="328"/>
      <c r="ED138" s="328"/>
      <c r="EE138" s="328"/>
      <c r="EF138" s="328"/>
      <c r="EG138" s="328"/>
      <c r="EH138" s="328"/>
      <c r="EI138" s="328"/>
      <c r="EJ138" s="328"/>
      <c r="EK138" s="328"/>
      <c r="EL138" s="328"/>
      <c r="EM138" s="328"/>
      <c r="EN138" s="328"/>
      <c r="EO138" s="328"/>
      <c r="EP138" s="328"/>
      <c r="EQ138" s="328"/>
      <c r="ER138" s="328"/>
      <c r="ES138" s="328"/>
      <c r="ET138" s="328"/>
      <c r="EU138" s="328"/>
      <c r="EV138" s="328"/>
      <c r="EW138" s="328"/>
      <c r="EX138" s="328"/>
      <c r="EY138" s="328"/>
      <c r="EZ138" s="328"/>
      <c r="FA138" s="328"/>
      <c r="FB138" s="328"/>
      <c r="FC138" s="328"/>
      <c r="FD138" s="328"/>
      <c r="FE138" s="328"/>
      <c r="FF138" s="328"/>
      <c r="FG138" s="328"/>
      <c r="FH138" s="328"/>
      <c r="FI138" s="328"/>
      <c r="FJ138" s="328"/>
      <c r="FK138" s="328"/>
      <c r="FL138" s="328"/>
      <c r="FM138" s="328"/>
      <c r="FN138" s="328"/>
      <c r="FO138" s="328"/>
      <c r="FP138" s="328"/>
      <c r="FQ138" s="328"/>
      <c r="FR138" s="328"/>
      <c r="FS138" s="328"/>
      <c r="FT138" s="328"/>
      <c r="FU138" s="328"/>
      <c r="FV138" s="328"/>
      <c r="FW138" s="328"/>
      <c r="FX138" s="328"/>
      <c r="FY138" s="328"/>
      <c r="FZ138" s="328"/>
      <c r="GA138" s="328"/>
      <c r="GB138" s="328"/>
      <c r="GC138" s="328"/>
      <c r="GD138" s="328"/>
      <c r="GE138" s="328"/>
      <c r="GF138" s="328"/>
      <c r="GG138" s="328"/>
      <c r="GH138" s="328"/>
      <c r="GI138" s="328"/>
      <c r="GJ138" s="328"/>
      <c r="GK138" s="328"/>
      <c r="GL138" s="328"/>
      <c r="GM138" s="328"/>
      <c r="GN138" s="328"/>
      <c r="GO138" s="328"/>
      <c r="GP138" s="328"/>
      <c r="GQ138" s="328"/>
      <c r="GR138" s="328"/>
      <c r="GS138" s="328"/>
      <c r="GT138" s="328"/>
      <c r="GU138" s="328"/>
      <c r="GV138" s="328"/>
      <c r="GW138" s="328"/>
      <c r="GX138" s="328"/>
      <c r="GY138" s="328"/>
      <c r="GZ138" s="328"/>
      <c r="HA138" s="328"/>
      <c r="HB138" s="328"/>
      <c r="HC138" s="328"/>
      <c r="HD138" s="328"/>
      <c r="HE138" s="328"/>
      <c r="HF138" s="328"/>
      <c r="HG138" s="328"/>
      <c r="HH138" s="328"/>
      <c r="HI138" s="328"/>
      <c r="HJ138" s="328"/>
      <c r="HK138" s="328"/>
      <c r="HL138" s="328"/>
      <c r="HM138" s="328"/>
      <c r="HN138" s="328"/>
      <c r="HO138" s="328"/>
      <c r="HP138" s="328"/>
      <c r="HQ138" s="328"/>
      <c r="HR138" s="328"/>
      <c r="HS138" s="328"/>
      <c r="HT138" s="328"/>
      <c r="HU138" s="328"/>
      <c r="HV138" s="328"/>
      <c r="HW138" s="328"/>
    </row>
    <row r="139" spans="2:231" s="239" customFormat="1" ht="30">
      <c r="B139" s="12"/>
      <c r="C139" s="12"/>
      <c r="D139" s="329"/>
      <c r="E139" s="330" t="s">
        <v>165</v>
      </c>
      <c r="F139" s="330" t="s">
        <v>166</v>
      </c>
      <c r="G139" s="330" t="s">
        <v>167</v>
      </c>
      <c r="H139" s="330" t="s">
        <v>168</v>
      </c>
      <c r="I139" s="330" t="s">
        <v>169</v>
      </c>
      <c r="J139" s="330" t="s">
        <v>12</v>
      </c>
      <c r="K139" s="331" t="s">
        <v>170</v>
      </c>
      <c r="L139" s="329"/>
      <c r="M139" s="1096"/>
      <c r="N139" s="1098"/>
      <c r="O139" s="1098"/>
      <c r="P139" s="1098"/>
      <c r="Q139" s="1078"/>
      <c r="R139" s="1087"/>
      <c r="S139" s="1081"/>
      <c r="T139" s="1083"/>
      <c r="U139" s="332">
        <f>SUM(U141:U156)</f>
        <v>0</v>
      </c>
      <c r="V139" s="1085"/>
      <c r="W139" s="1083"/>
      <c r="X139" s="333"/>
      <c r="Y139" s="333"/>
      <c r="Z139" s="333"/>
      <c r="AA139" s="333"/>
      <c r="AB139" s="333"/>
      <c r="AC139" s="333"/>
      <c r="AD139" s="333"/>
      <c r="AE139" s="333"/>
      <c r="AF139" s="333"/>
      <c r="AG139" s="333"/>
      <c r="AH139" s="333"/>
      <c r="AI139" s="333"/>
      <c r="AJ139" s="333"/>
      <c r="AK139" s="333"/>
      <c r="AL139" s="333"/>
      <c r="AM139" s="333"/>
      <c r="AN139" s="333"/>
      <c r="AO139" s="333"/>
      <c r="AP139" s="333"/>
      <c r="AQ139" s="333"/>
      <c r="AR139" s="333"/>
      <c r="AS139" s="333"/>
      <c r="AT139" s="333"/>
      <c r="AU139" s="333"/>
      <c r="AV139" s="333"/>
      <c r="AW139" s="333"/>
      <c r="AX139" s="333"/>
      <c r="AY139" s="333"/>
      <c r="AZ139" s="333"/>
      <c r="BA139" s="333"/>
      <c r="BB139" s="333"/>
      <c r="BC139" s="333"/>
      <c r="BD139" s="333"/>
      <c r="BE139" s="333"/>
      <c r="BF139" s="333"/>
      <c r="BG139" s="333"/>
      <c r="BH139" s="333"/>
      <c r="BI139" s="333"/>
      <c r="BJ139" s="333"/>
      <c r="BK139" s="333"/>
      <c r="BL139" s="333"/>
      <c r="BM139" s="333"/>
      <c r="BN139" s="333"/>
      <c r="BO139" s="333"/>
      <c r="BP139" s="333"/>
      <c r="BQ139" s="333"/>
      <c r="BR139" s="333"/>
      <c r="BS139" s="333"/>
      <c r="BT139" s="333"/>
      <c r="BU139" s="333"/>
      <c r="BV139" s="333"/>
      <c r="BW139" s="333"/>
      <c r="BX139" s="333"/>
      <c r="BY139" s="333"/>
      <c r="BZ139" s="333"/>
      <c r="CA139" s="333"/>
      <c r="CB139" s="333"/>
      <c r="CC139" s="333"/>
      <c r="CD139" s="333"/>
      <c r="CE139" s="333"/>
      <c r="CF139" s="333"/>
      <c r="CG139" s="333"/>
      <c r="CH139" s="333"/>
      <c r="CI139" s="333"/>
      <c r="CJ139" s="333"/>
      <c r="CK139" s="333"/>
      <c r="CL139" s="333"/>
      <c r="CM139" s="333"/>
      <c r="CN139" s="333"/>
      <c r="CO139" s="333"/>
      <c r="CP139" s="333"/>
      <c r="CQ139" s="333"/>
      <c r="CR139" s="333"/>
      <c r="CS139" s="333"/>
      <c r="CT139" s="333"/>
      <c r="CU139" s="333"/>
      <c r="CV139" s="333"/>
      <c r="CW139" s="333"/>
      <c r="CX139" s="333"/>
      <c r="CY139" s="333"/>
      <c r="CZ139" s="333"/>
      <c r="DA139" s="333"/>
      <c r="DB139" s="333"/>
      <c r="DC139" s="333"/>
      <c r="DD139" s="333"/>
      <c r="DE139" s="333"/>
      <c r="DF139" s="333"/>
      <c r="DG139" s="333"/>
      <c r="DH139" s="333"/>
      <c r="DI139" s="333"/>
      <c r="DJ139" s="333"/>
      <c r="DK139" s="333"/>
      <c r="DL139" s="333"/>
      <c r="DM139" s="333"/>
      <c r="DN139" s="333"/>
      <c r="DO139" s="333"/>
      <c r="DP139" s="333"/>
      <c r="DQ139" s="333"/>
      <c r="DR139" s="333"/>
      <c r="DS139" s="333"/>
      <c r="DT139" s="333"/>
      <c r="DU139" s="333"/>
      <c r="DV139" s="333"/>
      <c r="DW139" s="333"/>
      <c r="DX139" s="333"/>
      <c r="DY139" s="333"/>
      <c r="DZ139" s="333"/>
      <c r="EA139" s="333"/>
      <c r="EB139" s="333"/>
      <c r="EC139" s="333"/>
      <c r="ED139" s="333"/>
      <c r="EE139" s="333"/>
      <c r="EF139" s="333"/>
      <c r="EG139" s="333"/>
      <c r="EH139" s="333"/>
      <c r="EI139" s="333"/>
      <c r="EJ139" s="333"/>
      <c r="EK139" s="333"/>
      <c r="EL139" s="333"/>
      <c r="EM139" s="333"/>
      <c r="EN139" s="333"/>
      <c r="EO139" s="333"/>
      <c r="EP139" s="333"/>
      <c r="EQ139" s="333"/>
      <c r="ER139" s="333"/>
      <c r="ES139" s="333"/>
      <c r="ET139" s="333"/>
      <c r="EU139" s="333"/>
      <c r="EV139" s="333"/>
      <c r="EW139" s="333"/>
      <c r="EX139" s="333"/>
      <c r="EY139" s="333"/>
      <c r="EZ139" s="333"/>
      <c r="FA139" s="333"/>
      <c r="FB139" s="333"/>
      <c r="FC139" s="333"/>
      <c r="FD139" s="333"/>
      <c r="FE139" s="333"/>
      <c r="FF139" s="333"/>
      <c r="FG139" s="333"/>
      <c r="FH139" s="333"/>
      <c r="FI139" s="333"/>
      <c r="FJ139" s="333"/>
      <c r="FK139" s="333"/>
      <c r="FL139" s="333"/>
      <c r="FM139" s="333"/>
      <c r="FN139" s="333"/>
      <c r="FO139" s="333"/>
      <c r="FP139" s="333"/>
      <c r="FQ139" s="333"/>
      <c r="FR139" s="333"/>
      <c r="FS139" s="333"/>
      <c r="FT139" s="333"/>
      <c r="FU139" s="333"/>
      <c r="FV139" s="333"/>
      <c r="FW139" s="333"/>
      <c r="FX139" s="333"/>
      <c r="FY139" s="333"/>
      <c r="FZ139" s="333"/>
      <c r="GA139" s="333"/>
      <c r="GB139" s="333"/>
      <c r="GC139" s="333"/>
      <c r="GD139" s="333"/>
      <c r="GE139" s="333"/>
      <c r="GF139" s="333"/>
      <c r="GG139" s="333"/>
      <c r="GH139" s="333"/>
      <c r="GI139" s="333"/>
      <c r="GJ139" s="333"/>
      <c r="GK139" s="333"/>
      <c r="GL139" s="333"/>
      <c r="GM139" s="333"/>
      <c r="GN139" s="333"/>
      <c r="GO139" s="333"/>
      <c r="GP139" s="333"/>
      <c r="GQ139" s="333"/>
      <c r="GR139" s="333"/>
      <c r="GS139" s="333"/>
      <c r="GT139" s="333"/>
      <c r="GU139" s="333"/>
      <c r="GV139" s="333"/>
      <c r="GW139" s="333"/>
      <c r="GX139" s="333"/>
      <c r="GY139" s="333"/>
      <c r="GZ139" s="333"/>
      <c r="HA139" s="333"/>
      <c r="HB139" s="333"/>
      <c r="HC139" s="333"/>
      <c r="HD139" s="333"/>
      <c r="HE139" s="333"/>
      <c r="HF139" s="333"/>
      <c r="HG139" s="333"/>
      <c r="HH139" s="333"/>
      <c r="HI139" s="333"/>
      <c r="HJ139" s="333"/>
      <c r="HK139" s="333"/>
      <c r="HL139" s="333"/>
      <c r="HM139" s="333"/>
      <c r="HN139" s="333"/>
      <c r="HO139" s="333"/>
      <c r="HP139" s="333"/>
      <c r="HQ139" s="333"/>
      <c r="HR139" s="333"/>
      <c r="HS139" s="333"/>
      <c r="HT139" s="333"/>
      <c r="HU139" s="333"/>
      <c r="HV139" s="333"/>
      <c r="HW139" s="333"/>
    </row>
    <row r="140" spans="2:231" ht="30" customHeight="1">
      <c r="D140" s="326"/>
      <c r="E140" s="554">
        <f t="shared" ref="E140:J140" si="0">E8</f>
        <v>4</v>
      </c>
      <c r="F140" s="554">
        <f t="shared" si="0"/>
        <v>1</v>
      </c>
      <c r="G140" s="554">
        <f t="shared" si="0"/>
        <v>1</v>
      </c>
      <c r="H140" s="554">
        <f t="shared" si="0"/>
        <v>5</v>
      </c>
      <c r="I140" s="554">
        <f t="shared" si="0"/>
        <v>1</v>
      </c>
      <c r="J140" s="554">
        <f t="shared" si="0"/>
        <v>101</v>
      </c>
      <c r="K140" s="555"/>
      <c r="L140" s="556"/>
      <c r="M140" s="557" t="str">
        <f>M6</f>
        <v>04 01 01 05 01</v>
      </c>
      <c r="N140" s="558" t="str">
        <f>N6</f>
        <v>INFRAESTRUCTURA PARA LA SEGURIDAD PÚBLICA, TRÁNSITO Y PROTECCIÓN CIVIL</v>
      </c>
      <c r="O140" s="1088" t="str">
        <f>O8</f>
        <v>A-8</v>
      </c>
      <c r="P140" s="1088"/>
      <c r="Q140" s="575">
        <f>Q6</f>
        <v>1</v>
      </c>
      <c r="R140" s="587" t="e">
        <f>R6</f>
        <v>#REF!</v>
      </c>
      <c r="S140" s="588"/>
      <c r="T140" s="589"/>
      <c r="U140" s="590"/>
      <c r="V140" s="591"/>
      <c r="W140" s="555"/>
      <c r="X140" s="328"/>
      <c r="Y140" s="328"/>
      <c r="Z140" s="328"/>
      <c r="AA140" s="328"/>
      <c r="AB140" s="328"/>
      <c r="AC140" s="328"/>
      <c r="AD140" s="328"/>
      <c r="AE140" s="328"/>
      <c r="AF140" s="328"/>
      <c r="AG140" s="328"/>
      <c r="AH140" s="328"/>
      <c r="AI140" s="328"/>
      <c r="AJ140" s="328"/>
      <c r="AK140" s="328"/>
      <c r="AL140" s="328"/>
      <c r="AM140" s="328"/>
      <c r="AN140" s="328"/>
      <c r="AO140" s="328"/>
      <c r="AP140" s="328"/>
      <c r="AQ140" s="328"/>
      <c r="AR140" s="328"/>
      <c r="AS140" s="328"/>
      <c r="AT140" s="328"/>
      <c r="AU140" s="328"/>
      <c r="AV140" s="328"/>
      <c r="AW140" s="328"/>
      <c r="AX140" s="328"/>
      <c r="AY140" s="328"/>
      <c r="AZ140" s="328"/>
      <c r="BA140" s="328"/>
      <c r="BB140" s="328"/>
      <c r="BC140" s="328"/>
      <c r="BD140" s="328"/>
      <c r="BE140" s="328"/>
      <c r="BF140" s="328"/>
      <c r="BG140" s="328"/>
      <c r="BH140" s="328"/>
      <c r="BI140" s="328"/>
      <c r="BJ140" s="328"/>
      <c r="BK140" s="328"/>
      <c r="BL140" s="328"/>
      <c r="BM140" s="328"/>
      <c r="BN140" s="328"/>
      <c r="BO140" s="328"/>
      <c r="BP140" s="328"/>
      <c r="BQ140" s="328"/>
      <c r="BR140" s="328"/>
      <c r="BS140" s="328"/>
      <c r="BT140" s="328"/>
      <c r="BU140" s="328"/>
      <c r="BV140" s="328"/>
      <c r="BW140" s="328"/>
      <c r="BX140" s="328"/>
      <c r="BY140" s="328"/>
      <c r="BZ140" s="328"/>
      <c r="CA140" s="328"/>
      <c r="CB140" s="328"/>
      <c r="CC140" s="328"/>
      <c r="CD140" s="328"/>
      <c r="CE140" s="328"/>
      <c r="CF140" s="328"/>
      <c r="CG140" s="328"/>
      <c r="CH140" s="328"/>
      <c r="CI140" s="328"/>
      <c r="CJ140" s="328"/>
      <c r="CK140" s="328"/>
      <c r="CL140" s="328"/>
      <c r="CM140" s="328"/>
      <c r="CN140" s="328"/>
      <c r="CO140" s="328"/>
      <c r="CP140" s="328"/>
      <c r="CQ140" s="328"/>
      <c r="CR140" s="328"/>
      <c r="CS140" s="328"/>
      <c r="CT140" s="328"/>
      <c r="CU140" s="328"/>
      <c r="CV140" s="328"/>
      <c r="CW140" s="328"/>
      <c r="CX140" s="328"/>
      <c r="CY140" s="328"/>
      <c r="CZ140" s="328"/>
      <c r="DA140" s="328"/>
      <c r="DB140" s="328"/>
      <c r="DC140" s="328"/>
      <c r="DD140" s="328"/>
      <c r="DE140" s="328"/>
      <c r="DF140" s="328"/>
      <c r="DG140" s="328"/>
      <c r="DH140" s="328"/>
      <c r="DI140" s="328"/>
      <c r="DJ140" s="328"/>
      <c r="DK140" s="328"/>
      <c r="DL140" s="328"/>
      <c r="DM140" s="328"/>
      <c r="DN140" s="328"/>
      <c r="DO140" s="328"/>
      <c r="DP140" s="328"/>
      <c r="DQ140" s="328"/>
      <c r="DR140" s="328"/>
      <c r="DS140" s="328"/>
      <c r="DT140" s="328"/>
      <c r="DU140" s="328"/>
      <c r="DV140" s="328"/>
      <c r="DW140" s="328"/>
      <c r="DX140" s="328"/>
      <c r="DY140" s="328"/>
      <c r="DZ140" s="328"/>
      <c r="EA140" s="328"/>
      <c r="EB140" s="328"/>
      <c r="EC140" s="328"/>
      <c r="ED140" s="328"/>
      <c r="EE140" s="328"/>
      <c r="EF140" s="328"/>
      <c r="EG140" s="328"/>
      <c r="EH140" s="328"/>
      <c r="EI140" s="328"/>
      <c r="EJ140" s="328"/>
      <c r="EK140" s="328"/>
      <c r="EL140" s="328"/>
      <c r="EM140" s="328"/>
      <c r="EN140" s="328"/>
      <c r="EO140" s="328"/>
      <c r="EP140" s="328"/>
      <c r="EQ140" s="328"/>
      <c r="ER140" s="328"/>
      <c r="ES140" s="328"/>
      <c r="ET140" s="328"/>
      <c r="EU140" s="328"/>
      <c r="EV140" s="328"/>
      <c r="EW140" s="328"/>
      <c r="EX140" s="328"/>
      <c r="EY140" s="328"/>
      <c r="EZ140" s="328"/>
      <c r="FA140" s="328"/>
      <c r="FB140" s="328"/>
      <c r="FC140" s="328"/>
      <c r="FD140" s="328"/>
      <c r="FE140" s="328"/>
      <c r="FF140" s="328"/>
      <c r="FG140" s="328"/>
      <c r="FH140" s="328"/>
      <c r="FI140" s="328"/>
      <c r="FJ140" s="328"/>
      <c r="FK140" s="328"/>
      <c r="FL140" s="328"/>
      <c r="FM140" s="328"/>
      <c r="FN140" s="328"/>
      <c r="FO140" s="328"/>
      <c r="FP140" s="328"/>
      <c r="FQ140" s="328"/>
      <c r="FR140" s="328"/>
      <c r="FS140" s="328"/>
      <c r="FT140" s="328"/>
      <c r="FU140" s="328"/>
      <c r="FV140" s="328"/>
      <c r="FW140" s="328"/>
      <c r="FX140" s="328"/>
      <c r="FY140" s="328"/>
      <c r="FZ140" s="328"/>
      <c r="GA140" s="328"/>
      <c r="GB140" s="328"/>
      <c r="GC140" s="328"/>
      <c r="GD140" s="328"/>
      <c r="GE140" s="328"/>
      <c r="GF140" s="328"/>
      <c r="GG140" s="328"/>
      <c r="GH140" s="328"/>
      <c r="GI140" s="328"/>
      <c r="GJ140" s="328"/>
      <c r="GK140" s="328"/>
      <c r="GL140" s="328"/>
      <c r="GM140" s="328"/>
      <c r="GN140" s="328"/>
      <c r="GO140" s="328"/>
      <c r="GP140" s="328"/>
      <c r="GQ140" s="328"/>
      <c r="GR140" s="328"/>
      <c r="GS140" s="328"/>
      <c r="GT140" s="328"/>
      <c r="GU140" s="328"/>
      <c r="GV140" s="328"/>
      <c r="GW140" s="328"/>
      <c r="GX140" s="328"/>
      <c r="GY140" s="328"/>
      <c r="GZ140" s="328"/>
      <c r="HA140" s="328"/>
      <c r="HB140" s="328"/>
      <c r="HC140" s="328"/>
      <c r="HD140" s="328"/>
      <c r="HE140" s="328"/>
      <c r="HF140" s="328"/>
      <c r="HG140" s="328"/>
      <c r="HH140" s="328"/>
      <c r="HI140" s="328"/>
      <c r="HJ140" s="328"/>
      <c r="HK140" s="328"/>
      <c r="HL140" s="328"/>
      <c r="HM140" s="328"/>
      <c r="HN140" s="328"/>
      <c r="HO140" s="328"/>
      <c r="HP140" s="328"/>
      <c r="HQ140" s="328"/>
      <c r="HR140" s="328"/>
      <c r="HS140" s="328"/>
      <c r="HT140" s="328"/>
      <c r="HU140" s="328"/>
      <c r="HV140" s="328"/>
      <c r="HW140" s="328"/>
    </row>
    <row r="141" spans="2:231" ht="30" customHeight="1">
      <c r="D141" s="93"/>
      <c r="E141" s="559">
        <f t="shared" ref="E141:J141" si="1">E16</f>
        <v>0</v>
      </c>
      <c r="F141" s="559">
        <f t="shared" si="1"/>
        <v>0</v>
      </c>
      <c r="G141" s="559">
        <f t="shared" si="1"/>
        <v>0</v>
      </c>
      <c r="H141" s="559">
        <f t="shared" si="1"/>
        <v>0</v>
      </c>
      <c r="I141" s="559">
        <f t="shared" si="1"/>
        <v>0</v>
      </c>
      <c r="J141" s="559">
        <f t="shared" si="1"/>
        <v>0</v>
      </c>
      <c r="K141" s="560"/>
      <c r="L141" s="561"/>
      <c r="M141" s="562" t="str">
        <f>M53</f>
        <v>08 01 01 07 01</v>
      </c>
      <c r="N141" s="563" t="str">
        <f>N53</f>
        <v>INFRAESTRUCTURA Y EQUIPAMIENTO PARA LA EDUCACIÓN, CULTURA Y BIENESTAR SOCIAL.</v>
      </c>
      <c r="O141" s="1113" t="s">
        <v>216</v>
      </c>
      <c r="P141" s="1113"/>
      <c r="Q141" s="576">
        <f>Q14</f>
        <v>20</v>
      </c>
      <c r="R141" s="594" t="e">
        <f>R14</f>
        <v>#REF!</v>
      </c>
      <c r="S141" s="595"/>
      <c r="T141" s="596"/>
      <c r="U141" s="597"/>
      <c r="V141" s="598"/>
      <c r="W141" s="560"/>
    </row>
    <row r="142" spans="2:231" ht="60" customHeight="1">
      <c r="D142" s="93"/>
      <c r="E142" s="564" t="str">
        <f t="shared" ref="E142:J142" si="2">E56</f>
        <v>-</v>
      </c>
      <c r="F142" s="564" t="str">
        <f t="shared" si="2"/>
        <v>-</v>
      </c>
      <c r="G142" s="564" t="str">
        <f t="shared" si="2"/>
        <v>-</v>
      </c>
      <c r="H142" s="564" t="str">
        <f t="shared" si="2"/>
        <v>-</v>
      </c>
      <c r="I142" s="564" t="str">
        <f t="shared" si="2"/>
        <v>-</v>
      </c>
      <c r="J142" s="564" t="str">
        <f t="shared" si="2"/>
        <v>-</v>
      </c>
      <c r="K142" s="565"/>
      <c r="L142" s="566"/>
      <c r="M142" s="567" t="str">
        <f>M53</f>
        <v>08 01 01 07 01</v>
      </c>
      <c r="N142" s="568" t="str">
        <f>N53</f>
        <v>INFRAESTRUCTURA Y EQUIPAMIENTO PARA LA EDUCACIÓN, CULTURA Y BIENESTAR SOCIAL.</v>
      </c>
      <c r="O142" s="1120" t="s">
        <v>217</v>
      </c>
      <c r="P142" s="1121"/>
      <c r="Q142" s="569">
        <f>Q53</f>
        <v>35</v>
      </c>
      <c r="R142" s="601" t="e">
        <f>R53</f>
        <v>#REF!</v>
      </c>
      <c r="S142" s="602"/>
      <c r="T142" s="603"/>
      <c r="U142" s="604"/>
      <c r="V142" s="605"/>
      <c r="W142" s="565"/>
    </row>
    <row r="143" spans="2:231" ht="30" customHeight="1">
      <c r="D143" s="93"/>
      <c r="E143" s="337" t="e">
        <f t="shared" ref="E143:J143" si="3">E84</f>
        <v>#REF!</v>
      </c>
      <c r="F143" s="338" t="e">
        <f t="shared" si="3"/>
        <v>#REF!</v>
      </c>
      <c r="G143" s="338" t="e">
        <f t="shared" si="3"/>
        <v>#REF!</v>
      </c>
      <c r="H143" s="338" t="e">
        <f t="shared" si="3"/>
        <v>#REF!</v>
      </c>
      <c r="I143" s="338" t="e">
        <f t="shared" si="3"/>
        <v>#REF!</v>
      </c>
      <c r="J143" s="338" t="e">
        <f t="shared" si="3"/>
        <v>#REF!</v>
      </c>
      <c r="K143" s="339"/>
      <c r="L143" s="610"/>
      <c r="M143" s="340" t="str">
        <f>M82</f>
        <v>09 06 01 05 06</v>
      </c>
      <c r="N143" s="341" t="str">
        <f>N82</f>
        <v>INFRAESTRUCTURA Y EQUIPAMIENTO MUNICIPAL PARA LA MODERNIZACIÓN DE LAS COMUNICACIONES Y EL TRANSPORTE</v>
      </c>
      <c r="O143" s="1114" t="s">
        <v>192</v>
      </c>
      <c r="P143" s="1114"/>
      <c r="Q143" s="577">
        <f>Q82</f>
        <v>3</v>
      </c>
      <c r="R143" s="611" t="e">
        <f>R82</f>
        <v>#REF!</v>
      </c>
      <c r="S143" s="612"/>
      <c r="T143" s="613"/>
      <c r="U143" s="614"/>
      <c r="V143" s="615"/>
      <c r="W143" s="339"/>
    </row>
    <row r="144" spans="2:231" ht="30" customHeight="1">
      <c r="D144" s="93"/>
      <c r="E144" s="342" t="e">
        <f t="shared" ref="E144:J144" si="4">E92</f>
        <v>#REF!</v>
      </c>
      <c r="F144" s="343" t="e">
        <f t="shared" si="4"/>
        <v>#REF!</v>
      </c>
      <c r="G144" s="343" t="e">
        <f t="shared" si="4"/>
        <v>#REF!</v>
      </c>
      <c r="H144" s="343" t="e">
        <f t="shared" si="4"/>
        <v>#REF!</v>
      </c>
      <c r="I144" s="343" t="e">
        <f t="shared" si="4"/>
        <v>#REF!</v>
      </c>
      <c r="J144" s="343" t="e">
        <f t="shared" si="4"/>
        <v>#REF!</v>
      </c>
      <c r="K144" s="344"/>
      <c r="L144" s="93"/>
      <c r="M144" s="345" t="str">
        <f>M90</f>
        <v>10 02 01 04 05</v>
      </c>
      <c r="N144" s="346" t="str">
        <f>N90</f>
        <v>URBANIZACIÓN MUNICIPAL</v>
      </c>
      <c r="O144" s="1115" t="s">
        <v>193</v>
      </c>
      <c r="P144" s="1115"/>
      <c r="Q144" s="347">
        <f>Q90</f>
        <v>67</v>
      </c>
      <c r="R144" s="348" t="e">
        <f>R90</f>
        <v>#REF!</v>
      </c>
      <c r="S144" s="639"/>
      <c r="T144" s="636"/>
      <c r="U144" s="640"/>
      <c r="V144" s="638"/>
      <c r="W144" s="344"/>
    </row>
    <row r="145" spans="2:231" ht="30" customHeight="1">
      <c r="D145" s="93"/>
      <c r="E145" s="349">
        <f t="shared" ref="E145:J145" si="5">E103</f>
        <v>2</v>
      </c>
      <c r="F145" s="350">
        <f t="shared" si="5"/>
        <v>1</v>
      </c>
      <c r="G145" s="350">
        <f t="shared" si="5"/>
        <v>1</v>
      </c>
      <c r="H145" s="350">
        <f t="shared" si="5"/>
        <v>2</v>
      </c>
      <c r="I145" s="350">
        <f t="shared" si="5"/>
        <v>1</v>
      </c>
      <c r="J145" s="350">
        <f t="shared" si="5"/>
        <v>5.0999999999999996</v>
      </c>
      <c r="K145" s="351"/>
      <c r="L145" s="624"/>
      <c r="M145" s="352" t="str">
        <f>M101</f>
        <v>10 02 01 05 04</v>
      </c>
      <c r="N145" s="353" t="str">
        <f>N101</f>
        <v>INFRAESTRUCTURA EN VIALIDADES URBANAS MUNICIPALES</v>
      </c>
      <c r="O145" s="1116" t="s">
        <v>194</v>
      </c>
      <c r="P145" s="1116"/>
      <c r="Q145" s="579">
        <f>Q101</f>
        <v>25</v>
      </c>
      <c r="R145" s="354" t="e">
        <f>R101</f>
        <v>#REF!</v>
      </c>
      <c r="S145" s="625"/>
      <c r="T145" s="626"/>
      <c r="U145" s="627"/>
      <c r="V145" s="628"/>
      <c r="W145" s="351"/>
    </row>
    <row r="146" spans="2:231" ht="30" customHeight="1">
      <c r="D146" s="93"/>
      <c r="E146" s="342">
        <v>10</v>
      </c>
      <c r="F146" s="343">
        <v>2</v>
      </c>
      <c r="G146" s="343">
        <v>1</v>
      </c>
      <c r="H146" s="343">
        <v>7</v>
      </c>
      <c r="I146" s="343">
        <v>3</v>
      </c>
      <c r="J146" s="343">
        <v>101</v>
      </c>
      <c r="K146" s="344"/>
      <c r="L146" s="634"/>
      <c r="M146" s="345" t="s">
        <v>195</v>
      </c>
      <c r="N146" s="346" t="str">
        <f>'[3]A-12 PROY TEC Y SUPERV'!U13</f>
        <v>PROYECTOS TÉCNICOS Y SUPERVISIÓN</v>
      </c>
      <c r="O146" s="1117" t="s">
        <v>190</v>
      </c>
      <c r="P146" s="1118"/>
      <c r="Q146" s="578">
        <v>4</v>
      </c>
      <c r="R146" s="348" t="e">
        <f>R130</f>
        <v>#REF!</v>
      </c>
      <c r="S146" s="635"/>
      <c r="T146" s="636"/>
      <c r="U146" s="637"/>
      <c r="V146" s="638"/>
      <c r="W146" s="344"/>
    </row>
    <row r="147" spans="2:231" s="239" customFormat="1" ht="15" customHeight="1">
      <c r="B147" s="12"/>
      <c r="C147" s="12"/>
      <c r="D147" s="95"/>
      <c r="E147" s="357"/>
      <c r="F147" s="358"/>
      <c r="G147" s="358"/>
      <c r="H147" s="358"/>
      <c r="I147" s="358"/>
      <c r="J147" s="358"/>
      <c r="K147" s="151"/>
      <c r="L147" s="95"/>
      <c r="M147" s="359"/>
      <c r="N147" s="360"/>
      <c r="O147" s="1119"/>
      <c r="P147" s="1119"/>
      <c r="Q147" s="361"/>
      <c r="R147" s="362"/>
      <c r="S147" s="355"/>
      <c r="T147" s="334"/>
      <c r="U147" s="356"/>
      <c r="V147" s="336"/>
      <c r="W147" s="151"/>
    </row>
    <row r="148" spans="2:231" ht="15" customHeight="1">
      <c r="D148" s="93"/>
      <c r="E148" s="363"/>
      <c r="F148" s="364"/>
      <c r="G148" s="364"/>
      <c r="H148" s="364"/>
      <c r="I148" s="364"/>
      <c r="J148" s="364"/>
      <c r="K148" s="131"/>
      <c r="L148" s="93"/>
      <c r="M148" s="365"/>
      <c r="N148" s="366"/>
      <c r="O148" s="1112"/>
      <c r="P148" s="1112"/>
      <c r="Q148" s="367"/>
      <c r="R148" s="368"/>
      <c r="S148" s="369"/>
      <c r="T148" s="334"/>
      <c r="U148" s="335"/>
      <c r="V148" s="370"/>
      <c r="W148" s="215"/>
    </row>
    <row r="149" spans="2:231" ht="15.75">
      <c r="D149" s="95"/>
      <c r="E149" s="95"/>
      <c r="F149" s="95"/>
      <c r="G149" s="95"/>
      <c r="H149" s="95"/>
      <c r="I149" s="95"/>
      <c r="J149" s="95"/>
      <c r="K149" s="95"/>
      <c r="L149" s="95"/>
      <c r="M149" s="290"/>
      <c r="N149" s="235"/>
      <c r="O149" s="1103" t="s">
        <v>196</v>
      </c>
      <c r="P149" s="1104"/>
      <c r="Q149" s="371">
        <f>SUM(Q140:Q148)</f>
        <v>155</v>
      </c>
      <c r="R149" s="372" t="e">
        <f>SUM(R140:R148)</f>
        <v>#REF!</v>
      </c>
      <c r="S149" s="373">
        <f>SUM(S140:S148)</f>
        <v>0</v>
      </c>
      <c r="T149" s="374">
        <f>SUM(T140:T148)</f>
        <v>0</v>
      </c>
      <c r="U149" s="375">
        <f>SUM(U140:U148)</f>
        <v>0</v>
      </c>
      <c r="V149" s="376">
        <f>SUM(V4:V148)</f>
        <v>0</v>
      </c>
      <c r="W149" s="377" t="s">
        <v>164</v>
      </c>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c r="BT149" s="239"/>
      <c r="BU149" s="239"/>
      <c r="BV149" s="239"/>
      <c r="BW149" s="239"/>
      <c r="BX149" s="239"/>
      <c r="BY149" s="239"/>
      <c r="BZ149" s="239"/>
      <c r="CA149" s="239"/>
      <c r="CB149" s="239"/>
      <c r="CC149" s="239"/>
      <c r="CD149" s="239"/>
      <c r="CE149" s="239"/>
      <c r="CF149" s="239"/>
      <c r="CG149" s="239"/>
      <c r="CH149" s="239"/>
      <c r="CI149" s="239"/>
      <c r="CJ149" s="239"/>
      <c r="CK149" s="239"/>
      <c r="CL149" s="239"/>
      <c r="CM149" s="239"/>
      <c r="CN149" s="239"/>
      <c r="CO149" s="239"/>
      <c r="CP149" s="239"/>
      <c r="CQ149" s="239"/>
      <c r="CR149" s="239"/>
      <c r="CS149" s="239"/>
      <c r="CT149" s="239"/>
      <c r="CU149" s="239"/>
      <c r="CV149" s="239"/>
      <c r="CW149" s="239"/>
      <c r="CX149" s="239"/>
      <c r="CY149" s="239"/>
      <c r="CZ149" s="239"/>
      <c r="DA149" s="239"/>
      <c r="DB149" s="239"/>
      <c r="DC149" s="239"/>
      <c r="DD149" s="239"/>
      <c r="DE149" s="239"/>
      <c r="DF149" s="239"/>
      <c r="DG149" s="239"/>
      <c r="DH149" s="239"/>
      <c r="DI149" s="239"/>
      <c r="DJ149" s="239"/>
      <c r="DK149" s="239"/>
      <c r="DL149" s="239"/>
      <c r="DM149" s="239"/>
      <c r="DN149" s="239"/>
      <c r="DO149" s="239"/>
      <c r="DP149" s="239"/>
      <c r="DQ149" s="239"/>
      <c r="DR149" s="239"/>
      <c r="DS149" s="239"/>
      <c r="DT149" s="239"/>
      <c r="DU149" s="239"/>
      <c r="DV149" s="239"/>
      <c r="DW149" s="239"/>
      <c r="DX149" s="239"/>
      <c r="DY149" s="239"/>
      <c r="DZ149" s="239"/>
      <c r="EA149" s="239"/>
      <c r="EB149" s="239"/>
      <c r="EC149" s="239"/>
      <c r="ED149" s="239"/>
      <c r="EE149" s="239"/>
      <c r="EF149" s="239"/>
      <c r="EG149" s="239"/>
      <c r="EH149" s="239"/>
      <c r="EI149" s="239"/>
      <c r="EJ149" s="239"/>
      <c r="EK149" s="239"/>
      <c r="EL149" s="239"/>
      <c r="EM149" s="239"/>
      <c r="EN149" s="239"/>
      <c r="EO149" s="239"/>
      <c r="EP149" s="239"/>
      <c r="EQ149" s="239"/>
      <c r="ER149" s="239"/>
      <c r="ES149" s="239"/>
      <c r="ET149" s="239"/>
      <c r="EU149" s="239"/>
      <c r="EV149" s="239"/>
      <c r="EW149" s="239"/>
      <c r="EX149" s="239"/>
      <c r="EY149" s="239"/>
      <c r="EZ149" s="239"/>
      <c r="FA149" s="239"/>
      <c r="FB149" s="239"/>
      <c r="FC149" s="239"/>
      <c r="FD149" s="239"/>
      <c r="FE149" s="239"/>
      <c r="FF149" s="239"/>
      <c r="FG149" s="239"/>
      <c r="FH149" s="239"/>
      <c r="FI149" s="239"/>
      <c r="FJ149" s="239"/>
      <c r="FK149" s="239"/>
      <c r="FL149" s="239"/>
      <c r="FM149" s="239"/>
      <c r="FN149" s="239"/>
      <c r="FO149" s="239"/>
      <c r="FP149" s="239"/>
      <c r="FQ149" s="239"/>
      <c r="FR149" s="239"/>
      <c r="FS149" s="239"/>
      <c r="FT149" s="239"/>
      <c r="FU149" s="239"/>
      <c r="FV149" s="239"/>
      <c r="FW149" s="239"/>
      <c r="FX149" s="239"/>
      <c r="FY149" s="239"/>
      <c r="FZ149" s="239"/>
      <c r="GA149" s="239"/>
      <c r="GB149" s="239"/>
      <c r="GC149" s="239"/>
      <c r="GD149" s="239"/>
      <c r="GE149" s="239"/>
      <c r="GF149" s="239"/>
      <c r="GG149" s="239"/>
      <c r="GH149" s="239"/>
      <c r="GI149" s="239"/>
      <c r="GJ149" s="239"/>
      <c r="GK149" s="239"/>
      <c r="GL149" s="239"/>
      <c r="GM149" s="239"/>
      <c r="GN149" s="239"/>
      <c r="GO149" s="239"/>
      <c r="GP149" s="239"/>
      <c r="GQ149" s="239"/>
      <c r="GR149" s="239"/>
      <c r="GS149" s="239"/>
      <c r="GT149" s="239"/>
      <c r="GU149" s="239"/>
      <c r="GV149" s="239"/>
      <c r="GW149" s="239"/>
      <c r="GX149" s="239"/>
      <c r="GY149" s="239"/>
      <c r="GZ149" s="239"/>
      <c r="HA149" s="239"/>
      <c r="HB149" s="239"/>
      <c r="HC149" s="239"/>
      <c r="HD149" s="239"/>
      <c r="HE149" s="239"/>
      <c r="HF149" s="239"/>
      <c r="HG149" s="239"/>
      <c r="HH149" s="239"/>
      <c r="HI149" s="239"/>
      <c r="HJ149" s="239"/>
      <c r="HK149" s="239"/>
      <c r="HL149" s="239"/>
      <c r="HM149" s="239"/>
      <c r="HN149" s="239"/>
      <c r="HO149" s="239"/>
      <c r="HP149" s="239"/>
      <c r="HQ149" s="239"/>
      <c r="HR149" s="239"/>
      <c r="HS149" s="239"/>
      <c r="HT149" s="239"/>
      <c r="HU149" s="239"/>
      <c r="HV149" s="239"/>
      <c r="HW149" s="239"/>
    </row>
    <row r="150" spans="2:231" ht="15" customHeight="1">
      <c r="D150" s="95"/>
      <c r="E150" s="95"/>
      <c r="F150" s="95"/>
      <c r="G150" s="95"/>
      <c r="H150" s="95"/>
      <c r="I150" s="95"/>
      <c r="J150" s="95"/>
      <c r="K150" s="95"/>
      <c r="L150" s="95"/>
      <c r="M150" s="290"/>
      <c r="N150" s="235"/>
      <c r="O150" s="378"/>
      <c r="P150" s="378"/>
      <c r="Q150" s="378"/>
      <c r="R150" s="379"/>
      <c r="S150" s="379"/>
      <c r="T150" s="380"/>
      <c r="U150" s="96"/>
      <c r="V150" s="381"/>
      <c r="W150" s="381"/>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c r="BT150" s="239"/>
      <c r="BU150" s="239"/>
      <c r="BV150" s="239"/>
      <c r="BW150" s="239"/>
      <c r="BX150" s="239"/>
      <c r="BY150" s="239"/>
      <c r="BZ150" s="239"/>
      <c r="CA150" s="239"/>
      <c r="CB150" s="239"/>
      <c r="CC150" s="239"/>
      <c r="CD150" s="239"/>
      <c r="CE150" s="239"/>
      <c r="CF150" s="239"/>
      <c r="CG150" s="239"/>
      <c r="CH150" s="239"/>
      <c r="CI150" s="239"/>
      <c r="CJ150" s="239"/>
      <c r="CK150" s="239"/>
      <c r="CL150" s="239"/>
      <c r="CM150" s="239"/>
      <c r="CN150" s="239"/>
      <c r="CO150" s="239"/>
      <c r="CP150" s="239"/>
      <c r="CQ150" s="239"/>
      <c r="CR150" s="239"/>
      <c r="CS150" s="239"/>
      <c r="CT150" s="239"/>
      <c r="CU150" s="239"/>
      <c r="CV150" s="239"/>
      <c r="CW150" s="239"/>
      <c r="CX150" s="239"/>
      <c r="CY150" s="239"/>
      <c r="CZ150" s="239"/>
      <c r="DA150" s="239"/>
      <c r="DB150" s="239"/>
      <c r="DC150" s="239"/>
      <c r="DD150" s="239"/>
      <c r="DE150" s="239"/>
      <c r="DF150" s="239"/>
      <c r="DG150" s="239"/>
      <c r="DH150" s="239"/>
      <c r="DI150" s="239"/>
      <c r="DJ150" s="239"/>
      <c r="DK150" s="239"/>
      <c r="DL150" s="239"/>
      <c r="DM150" s="239"/>
      <c r="DN150" s="239"/>
      <c r="DO150" s="239"/>
      <c r="DP150" s="239"/>
      <c r="DQ150" s="239"/>
      <c r="DR150" s="239"/>
      <c r="DS150" s="239"/>
      <c r="DT150" s="239"/>
      <c r="DU150" s="239"/>
      <c r="DV150" s="239"/>
      <c r="DW150" s="239"/>
      <c r="DX150" s="239"/>
      <c r="DY150" s="239"/>
      <c r="DZ150" s="239"/>
      <c r="EA150" s="239"/>
      <c r="EB150" s="239"/>
      <c r="EC150" s="239"/>
      <c r="ED150" s="239"/>
      <c r="EE150" s="239"/>
      <c r="EF150" s="239"/>
      <c r="EG150" s="239"/>
      <c r="EH150" s="239"/>
      <c r="EI150" s="239"/>
      <c r="EJ150" s="239"/>
      <c r="EK150" s="239"/>
      <c r="EL150" s="239"/>
      <c r="EM150" s="239"/>
      <c r="EN150" s="239"/>
      <c r="EO150" s="239"/>
      <c r="EP150" s="239"/>
      <c r="EQ150" s="239"/>
      <c r="ER150" s="239"/>
      <c r="ES150" s="239"/>
      <c r="ET150" s="239"/>
      <c r="EU150" s="239"/>
      <c r="EV150" s="239"/>
      <c r="EW150" s="239"/>
      <c r="EX150" s="239"/>
      <c r="EY150" s="239"/>
      <c r="EZ150" s="239"/>
      <c r="FA150" s="239"/>
      <c r="FB150" s="239"/>
      <c r="FC150" s="239"/>
      <c r="FD150" s="239"/>
      <c r="FE150" s="239"/>
      <c r="FF150" s="239"/>
      <c r="FG150" s="239"/>
      <c r="FH150" s="239"/>
      <c r="FI150" s="239"/>
      <c r="FJ150" s="239"/>
      <c r="FK150" s="239"/>
      <c r="FL150" s="239"/>
      <c r="FM150" s="239"/>
      <c r="FN150" s="239"/>
      <c r="FO150" s="239"/>
      <c r="FP150" s="239"/>
      <c r="FQ150" s="239"/>
      <c r="FR150" s="239"/>
      <c r="FS150" s="239"/>
      <c r="FT150" s="239"/>
      <c r="FU150" s="239"/>
      <c r="FV150" s="239"/>
      <c r="FW150" s="239"/>
      <c r="FX150" s="239"/>
      <c r="FY150" s="239"/>
      <c r="FZ150" s="239"/>
      <c r="GA150" s="239"/>
      <c r="GB150" s="239"/>
      <c r="GC150" s="239"/>
      <c r="GD150" s="239"/>
      <c r="GE150" s="239"/>
      <c r="GF150" s="239"/>
      <c r="GG150" s="239"/>
      <c r="GH150" s="239"/>
      <c r="GI150" s="239"/>
      <c r="GJ150" s="239"/>
      <c r="GK150" s="239"/>
      <c r="GL150" s="239"/>
      <c r="GM150" s="239"/>
      <c r="GN150" s="239"/>
      <c r="GO150" s="239"/>
      <c r="GP150" s="239"/>
      <c r="GQ150" s="239"/>
      <c r="GR150" s="239"/>
      <c r="GS150" s="239"/>
      <c r="GT150" s="239"/>
      <c r="GU150" s="239"/>
      <c r="GV150" s="239"/>
      <c r="GW150" s="239"/>
      <c r="GX150" s="239"/>
      <c r="GY150" s="239"/>
      <c r="GZ150" s="239"/>
      <c r="HA150" s="239"/>
      <c r="HB150" s="239"/>
      <c r="HC150" s="239"/>
      <c r="HD150" s="239"/>
      <c r="HE150" s="239"/>
      <c r="HF150" s="239"/>
      <c r="HG150" s="239"/>
      <c r="HH150" s="239"/>
      <c r="HI150" s="239"/>
      <c r="HJ150" s="239"/>
      <c r="HK150" s="239"/>
      <c r="HL150" s="239"/>
      <c r="HM150" s="239"/>
      <c r="HN150" s="239"/>
      <c r="HO150" s="239"/>
      <c r="HP150" s="239"/>
      <c r="HQ150" s="239"/>
      <c r="HR150" s="239"/>
      <c r="HS150" s="239"/>
      <c r="HT150" s="239"/>
      <c r="HU150" s="239"/>
      <c r="HV150" s="239"/>
      <c r="HW150" s="239"/>
    </row>
    <row r="151" spans="2:231" ht="15" customHeight="1">
      <c r="O151" s="1105"/>
      <c r="P151" s="1106"/>
      <c r="Q151" s="382"/>
      <c r="R151" s="383"/>
    </row>
    <row r="152" spans="2:231" ht="15" customHeight="1">
      <c r="O152" s="1107" t="e">
        <f>#REF!</f>
        <v>#REF!</v>
      </c>
      <c r="P152" s="1108"/>
      <c r="Q152" s="1109"/>
      <c r="R152" s="384" t="e">
        <f>#REF!</f>
        <v>#REF!</v>
      </c>
    </row>
    <row r="153" spans="2:231" ht="15" customHeight="1">
      <c r="O153" s="1110"/>
      <c r="P153" s="1111"/>
      <c r="Q153" s="571"/>
      <c r="R153" s="386"/>
    </row>
    <row r="154" spans="2:231" ht="15" customHeight="1">
      <c r="O154" s="572"/>
      <c r="P154" s="573"/>
      <c r="Q154" s="388" t="s">
        <v>197</v>
      </c>
      <c r="R154" s="641" t="e">
        <f>R149+R152</f>
        <v>#REF!</v>
      </c>
    </row>
    <row r="155" spans="2:231" ht="15" customHeight="1">
      <c r="O155" s="1099"/>
      <c r="P155" s="1100"/>
      <c r="Q155" s="385"/>
      <c r="R155" s="386"/>
    </row>
    <row r="156" spans="2:231" ht="15" customHeight="1">
      <c r="O156" s="1099"/>
      <c r="P156" s="1100"/>
      <c r="Q156" s="388" t="s">
        <v>198</v>
      </c>
      <c r="R156" s="389" t="e">
        <f>#REF!</f>
        <v>#REF!</v>
      </c>
    </row>
    <row r="157" spans="2:231" ht="6" customHeight="1">
      <c r="O157" s="1099"/>
      <c r="P157" s="1100"/>
      <c r="Q157" s="388"/>
      <c r="R157" s="389"/>
    </row>
    <row r="158" spans="2:231" ht="15">
      <c r="O158" s="387"/>
      <c r="P158" s="149"/>
      <c r="Q158" s="390" t="s">
        <v>199</v>
      </c>
      <c r="R158" s="391" t="e">
        <f>R149-R156</f>
        <v>#REF!</v>
      </c>
      <c r="S158" s="392"/>
      <c r="T158" s="393"/>
      <c r="U158" s="392"/>
    </row>
    <row r="159" spans="2:231">
      <c r="M159" s="98"/>
      <c r="O159" s="1101"/>
      <c r="P159" s="1102"/>
      <c r="Q159" s="394"/>
      <c r="R159" s="395"/>
      <c r="V159" s="98"/>
    </row>
  </sheetData>
  <mergeCells count="36">
    <mergeCell ref="O148:P148"/>
    <mergeCell ref="O141:P141"/>
    <mergeCell ref="O143:P143"/>
    <mergeCell ref="O144:P144"/>
    <mergeCell ref="O145:P145"/>
    <mergeCell ref="O146:P146"/>
    <mergeCell ref="O147:P147"/>
    <mergeCell ref="O142:P142"/>
    <mergeCell ref="O157:P157"/>
    <mergeCell ref="O159:P159"/>
    <mergeCell ref="O149:P149"/>
    <mergeCell ref="O151:P151"/>
    <mergeCell ref="O152:Q152"/>
    <mergeCell ref="O153:P153"/>
    <mergeCell ref="O155:P155"/>
    <mergeCell ref="O156:P156"/>
    <mergeCell ref="O140:P140"/>
    <mergeCell ref="E129:K129"/>
    <mergeCell ref="E13:K13"/>
    <mergeCell ref="E5:K5"/>
    <mergeCell ref="E52:K52"/>
    <mergeCell ref="E81:K81"/>
    <mergeCell ref="E89:K89"/>
    <mergeCell ref="E100:K100"/>
    <mergeCell ref="L56:L62"/>
    <mergeCell ref="E138:K138"/>
    <mergeCell ref="M138:M139"/>
    <mergeCell ref="N138:N139"/>
    <mergeCell ref="O138:P139"/>
    <mergeCell ref="Q138:Q139"/>
    <mergeCell ref="B2:W2"/>
    <mergeCell ref="S138:S139"/>
    <mergeCell ref="T138:T139"/>
    <mergeCell ref="V138:V139"/>
    <mergeCell ref="W138:W139"/>
    <mergeCell ref="R138:R139"/>
  </mergeCells>
  <printOptions horizontalCentered="1"/>
  <pageMargins left="0.19685039370078741" right="0.19685039370078741" top="0.74803149606299213" bottom="0.74803149606299213" header="0.31496062992125984" footer="0.31496062992125984"/>
  <pageSetup scale="44" orientation="landscape" r:id="rId1"/>
  <rowBreaks count="1" manualBreakCount="1">
    <brk id="50" max="23" man="1"/>
  </rowBreaks>
  <ignoredErrors>
    <ignoredError sqref="R103 R116:R117 R75:R77 R71 R133" formulaRange="1"/>
  </ignoredErrors>
</worksheet>
</file>

<file path=xl/worksheets/sheet16.xml><?xml version="1.0" encoding="utf-8"?>
<worksheet xmlns="http://schemas.openxmlformats.org/spreadsheetml/2006/main" xmlns:r="http://schemas.openxmlformats.org/officeDocument/2006/relationships">
  <dimension ref="A3:F38"/>
  <sheetViews>
    <sheetView workbookViewId="0">
      <selection activeCell="E23" sqref="E23"/>
    </sheetView>
  </sheetViews>
  <sheetFormatPr baseColWidth="10" defaultRowHeight="12.75"/>
  <cols>
    <col min="1" max="1" width="20.42578125" customWidth="1"/>
    <col min="2" max="2" width="17.85546875" bestFit="1" customWidth="1"/>
    <col min="3" max="3" width="5.7109375" customWidth="1"/>
    <col min="4" max="4" width="21.5703125" style="749" customWidth="1"/>
    <col min="5" max="5" width="10.140625" customWidth="1"/>
    <col min="6" max="6" width="11.7109375" bestFit="1" customWidth="1"/>
  </cols>
  <sheetData>
    <row r="3" spans="1:5">
      <c r="A3" s="756" t="s">
        <v>155</v>
      </c>
      <c r="B3" s="756" t="s">
        <v>489</v>
      </c>
      <c r="C3" s="756" t="s">
        <v>12</v>
      </c>
      <c r="D3" s="757" t="s">
        <v>256</v>
      </c>
      <c r="E3" s="756" t="s">
        <v>326</v>
      </c>
    </row>
    <row r="4" spans="1:5">
      <c r="A4" s="758">
        <v>600</v>
      </c>
      <c r="B4" s="758" t="s">
        <v>300</v>
      </c>
      <c r="C4" s="758">
        <v>101</v>
      </c>
      <c r="D4" s="759">
        <v>85562591</v>
      </c>
      <c r="E4" t="s">
        <v>298</v>
      </c>
    </row>
    <row r="5" spans="1:5">
      <c r="A5" s="758">
        <v>601</v>
      </c>
      <c r="B5" s="758" t="s">
        <v>301</v>
      </c>
      <c r="C5" s="758">
        <v>435</v>
      </c>
      <c r="D5" s="759">
        <v>11700000</v>
      </c>
      <c r="E5" t="s">
        <v>189</v>
      </c>
    </row>
    <row r="6" spans="1:5">
      <c r="A6" s="758">
        <v>602</v>
      </c>
      <c r="B6" s="758" t="s">
        <v>302</v>
      </c>
      <c r="C6" s="758">
        <v>610</v>
      </c>
      <c r="D6" s="759">
        <v>10416212.390000001</v>
      </c>
      <c r="E6" t="s">
        <v>314</v>
      </c>
    </row>
    <row r="7" spans="1:5">
      <c r="A7" s="758">
        <v>603</v>
      </c>
      <c r="B7" s="758" t="s">
        <v>301</v>
      </c>
      <c r="C7">
        <v>610</v>
      </c>
      <c r="D7" s="759">
        <v>3500000</v>
      </c>
      <c r="E7" t="s">
        <v>315</v>
      </c>
    </row>
    <row r="8" spans="1:5">
      <c r="A8" s="758">
        <v>604</v>
      </c>
      <c r="B8" s="758" t="s">
        <v>303</v>
      </c>
      <c r="C8">
        <v>610</v>
      </c>
      <c r="D8" s="759">
        <v>3100000</v>
      </c>
      <c r="E8" t="s">
        <v>317</v>
      </c>
    </row>
    <row r="9" spans="1:5">
      <c r="A9" s="758"/>
      <c r="B9" s="758"/>
      <c r="D9" s="759">
        <v>3500000</v>
      </c>
      <c r="E9" t="s">
        <v>316</v>
      </c>
    </row>
    <row r="10" spans="1:5">
      <c r="A10" s="758"/>
      <c r="B10" s="758"/>
      <c r="D10" s="759">
        <v>11143024.560000001</v>
      </c>
      <c r="E10" t="s">
        <v>209</v>
      </c>
    </row>
    <row r="11" spans="1:5">
      <c r="A11" s="758"/>
      <c r="B11" s="758"/>
      <c r="D11" s="759">
        <v>25459189.199999999</v>
      </c>
      <c r="E11" t="s">
        <v>210</v>
      </c>
    </row>
    <row r="12" spans="1:5">
      <c r="A12" s="758">
        <v>605</v>
      </c>
      <c r="B12" s="758" t="s">
        <v>304</v>
      </c>
      <c r="C12" s="758">
        <v>215</v>
      </c>
      <c r="D12" s="759">
        <v>9621142.0300000012</v>
      </c>
      <c r="E12" t="s">
        <v>211</v>
      </c>
    </row>
    <row r="13" spans="1:5">
      <c r="A13" s="758">
        <v>606</v>
      </c>
      <c r="B13" s="758" t="s">
        <v>305</v>
      </c>
      <c r="C13" s="758">
        <v>101</v>
      </c>
      <c r="D13" s="759">
        <v>4600000</v>
      </c>
      <c r="E13" t="s">
        <v>180</v>
      </c>
    </row>
    <row r="14" spans="1:5">
      <c r="A14" s="758"/>
      <c r="B14" s="758"/>
      <c r="C14" s="758"/>
      <c r="D14" s="759">
        <v>60000000</v>
      </c>
      <c r="E14" t="s">
        <v>185</v>
      </c>
    </row>
    <row r="15" spans="1:5">
      <c r="A15" s="758"/>
      <c r="B15" s="758"/>
      <c r="C15" s="758"/>
      <c r="D15" s="759">
        <v>78000000</v>
      </c>
      <c r="E15" t="s">
        <v>186</v>
      </c>
    </row>
    <row r="16" spans="1:5">
      <c r="A16" s="758">
        <v>607</v>
      </c>
      <c r="B16" s="758" t="s">
        <v>306</v>
      </c>
      <c r="C16">
        <v>101</v>
      </c>
      <c r="D16" s="759">
        <v>8000000</v>
      </c>
      <c r="E16" t="s">
        <v>173</v>
      </c>
    </row>
    <row r="17" spans="1:5">
      <c r="A17" s="758">
        <v>608</v>
      </c>
      <c r="B17" s="758" t="s">
        <v>307</v>
      </c>
      <c r="C17" s="758">
        <v>214</v>
      </c>
      <c r="D17" s="759">
        <v>18581492.420000002</v>
      </c>
      <c r="E17" t="s">
        <v>318</v>
      </c>
    </row>
    <row r="18" spans="1:5">
      <c r="A18">
        <v>609</v>
      </c>
      <c r="B18" t="s">
        <v>308</v>
      </c>
      <c r="C18">
        <v>101</v>
      </c>
      <c r="D18" s="759">
        <v>33512.120000000003</v>
      </c>
      <c r="E18" t="s">
        <v>496</v>
      </c>
    </row>
    <row r="19" spans="1:5">
      <c r="D19" s="759">
        <v>7193205.570000004</v>
      </c>
      <c r="E19" t="s">
        <v>498</v>
      </c>
    </row>
    <row r="20" spans="1:5">
      <c r="D20" s="759">
        <v>54000000</v>
      </c>
      <c r="E20" t="s">
        <v>319</v>
      </c>
    </row>
    <row r="21" spans="1:5">
      <c r="A21">
        <v>610</v>
      </c>
      <c r="B21" t="s">
        <v>309</v>
      </c>
      <c r="C21">
        <v>101</v>
      </c>
      <c r="D21" s="749">
        <v>60000000</v>
      </c>
      <c r="E21" t="s">
        <v>320</v>
      </c>
    </row>
    <row r="22" spans="1:5">
      <c r="A22">
        <v>611</v>
      </c>
      <c r="B22" t="s">
        <v>310</v>
      </c>
      <c r="C22">
        <v>101</v>
      </c>
      <c r="D22" s="749">
        <v>400000</v>
      </c>
      <c r="E22" t="s">
        <v>490</v>
      </c>
    </row>
    <row r="23" spans="1:5">
      <c r="D23" s="749">
        <v>495763.89</v>
      </c>
      <c r="E23" t="s">
        <v>501</v>
      </c>
    </row>
    <row r="24" spans="1:5">
      <c r="D24" s="749">
        <v>3613188.0800000005</v>
      </c>
      <c r="E24" t="s">
        <v>321</v>
      </c>
    </row>
    <row r="25" spans="1:5">
      <c r="D25" s="749">
        <v>6377258.1400000006</v>
      </c>
      <c r="E25" t="s">
        <v>500</v>
      </c>
    </row>
    <row r="26" spans="1:5">
      <c r="A26">
        <v>612</v>
      </c>
      <c r="B26" t="s">
        <v>311</v>
      </c>
      <c r="C26">
        <v>101</v>
      </c>
      <c r="D26" s="749">
        <v>1898400</v>
      </c>
      <c r="E26" t="s">
        <v>322</v>
      </c>
    </row>
    <row r="27" spans="1:5">
      <c r="A27">
        <v>613</v>
      </c>
      <c r="B27" t="s">
        <v>303</v>
      </c>
      <c r="C27">
        <v>101</v>
      </c>
      <c r="D27" s="749">
        <v>2198478.4</v>
      </c>
      <c r="E27" t="s">
        <v>323</v>
      </c>
    </row>
    <row r="28" spans="1:5">
      <c r="D28" s="749">
        <v>4208766.5299999993</v>
      </c>
      <c r="E28" t="s">
        <v>497</v>
      </c>
    </row>
    <row r="29" spans="1:5">
      <c r="A29">
        <v>614</v>
      </c>
      <c r="B29" t="s">
        <v>307</v>
      </c>
      <c r="C29">
        <v>101</v>
      </c>
      <c r="D29" s="749">
        <v>7803365.4400000004</v>
      </c>
    </row>
    <row r="30" spans="1:5">
      <c r="D30" s="749">
        <v>17311555.850000001</v>
      </c>
      <c r="E30" t="s">
        <v>493</v>
      </c>
    </row>
    <row r="31" spans="1:5">
      <c r="A31">
        <v>615</v>
      </c>
      <c r="B31" t="s">
        <v>302</v>
      </c>
      <c r="C31">
        <v>101</v>
      </c>
      <c r="D31" s="749">
        <v>5497506.2499999991</v>
      </c>
      <c r="E31" t="s">
        <v>325</v>
      </c>
    </row>
    <row r="32" spans="1:5">
      <c r="D32" s="749">
        <v>11712554.700000001</v>
      </c>
      <c r="E32" t="s">
        <v>492</v>
      </c>
    </row>
    <row r="33" spans="1:6">
      <c r="A33">
        <v>616</v>
      </c>
      <c r="B33" t="s">
        <v>300</v>
      </c>
      <c r="C33">
        <v>101</v>
      </c>
      <c r="D33" s="749">
        <v>3000000</v>
      </c>
      <c r="E33" t="s">
        <v>181</v>
      </c>
    </row>
    <row r="34" spans="1:6">
      <c r="A34">
        <v>617</v>
      </c>
      <c r="B34" t="s">
        <v>312</v>
      </c>
      <c r="C34">
        <v>215</v>
      </c>
      <c r="D34" s="749">
        <v>30123846.969999999</v>
      </c>
      <c r="E34" t="s">
        <v>488</v>
      </c>
    </row>
    <row r="35" spans="1:6">
      <c r="A35">
        <v>618</v>
      </c>
      <c r="B35" t="s">
        <v>313</v>
      </c>
      <c r="C35">
        <v>101</v>
      </c>
      <c r="D35" s="749">
        <v>429737.25</v>
      </c>
      <c r="E35" t="s">
        <v>495</v>
      </c>
    </row>
    <row r="36" spans="1:6">
      <c r="D36" s="749">
        <v>1242189.8600000001</v>
      </c>
      <c r="E36" t="s">
        <v>494</v>
      </c>
      <c r="F36" s="749">
        <f>SUM(D35:D36)</f>
        <v>1671927.11</v>
      </c>
    </row>
    <row r="37" spans="1:6">
      <c r="A37">
        <v>619</v>
      </c>
      <c r="B37" t="s">
        <v>312</v>
      </c>
      <c r="C37">
        <v>101</v>
      </c>
      <c r="D37" s="749">
        <v>403043.43</v>
      </c>
      <c r="E37" t="s">
        <v>499</v>
      </c>
    </row>
    <row r="38" spans="1:6">
      <c r="A38" s="749" t="s">
        <v>299</v>
      </c>
      <c r="B38" s="749"/>
      <c r="C38" s="749"/>
      <c r="E38" s="749"/>
    </row>
  </sheetData>
  <pageMargins left="0.7" right="0.7" top="0.75" bottom="0.75" header="0.3" footer="0.3"/>
  <pageSetup paperSize="9" orientation="portrait" r:id="rId2"/>
</worksheet>
</file>

<file path=xl/worksheets/sheet17.xml><?xml version="1.0" encoding="utf-8"?>
<worksheet xmlns="http://schemas.openxmlformats.org/spreadsheetml/2006/main" xmlns:r="http://schemas.openxmlformats.org/officeDocument/2006/relationships">
  <dimension ref="A1:G40"/>
  <sheetViews>
    <sheetView topLeftCell="A6" workbookViewId="0">
      <selection activeCell="E26" sqref="E26"/>
    </sheetView>
  </sheetViews>
  <sheetFormatPr baseColWidth="10" defaultRowHeight="12.75"/>
  <cols>
    <col min="1" max="1" width="15.85546875" bestFit="1" customWidth="1"/>
    <col min="3" max="4" width="12" bestFit="1" customWidth="1"/>
    <col min="5" max="5" width="15.85546875" bestFit="1" customWidth="1"/>
    <col min="6" max="6" width="8.85546875" bestFit="1" customWidth="1"/>
  </cols>
  <sheetData>
    <row r="1" spans="1:7">
      <c r="A1" s="751">
        <v>481084604.05000001</v>
      </c>
    </row>
    <row r="2" spans="1:7">
      <c r="A2" s="751">
        <v>78229630</v>
      </c>
    </row>
    <row r="3" spans="1:7">
      <c r="A3" s="751">
        <f>A1-A2</f>
        <v>402854974.05000001</v>
      </c>
    </row>
    <row r="4" spans="1:7">
      <c r="A4" s="751">
        <v>465563433.06999999</v>
      </c>
    </row>
    <row r="5" spans="1:7">
      <c r="A5" s="752">
        <f>A4-A3</f>
        <v>62708459.019999981</v>
      </c>
    </row>
    <row r="6" spans="1:7">
      <c r="C6" t="s">
        <v>12</v>
      </c>
      <c r="D6" t="s">
        <v>256</v>
      </c>
      <c r="E6" t="s">
        <v>326</v>
      </c>
      <c r="F6" t="s">
        <v>489</v>
      </c>
      <c r="G6" t="s">
        <v>155</v>
      </c>
    </row>
    <row r="7" spans="1:7">
      <c r="C7">
        <v>101</v>
      </c>
      <c r="D7">
        <v>85562591</v>
      </c>
      <c r="F7" t="s">
        <v>300</v>
      </c>
      <c r="G7">
        <v>600</v>
      </c>
    </row>
    <row r="8" spans="1:7">
      <c r="C8">
        <v>435</v>
      </c>
      <c r="D8">
        <v>11700000</v>
      </c>
      <c r="E8" t="s">
        <v>189</v>
      </c>
      <c r="F8" t="s">
        <v>301</v>
      </c>
      <c r="G8">
        <v>601</v>
      </c>
    </row>
    <row r="9" spans="1:7">
      <c r="C9">
        <v>610</v>
      </c>
      <c r="D9">
        <v>10416212.390000001</v>
      </c>
      <c r="E9" t="s">
        <v>314</v>
      </c>
      <c r="F9" t="s">
        <v>302</v>
      </c>
      <c r="G9">
        <v>602</v>
      </c>
    </row>
    <row r="10" spans="1:7">
      <c r="C10">
        <v>610</v>
      </c>
      <c r="D10">
        <v>3500000</v>
      </c>
      <c r="E10" t="s">
        <v>315</v>
      </c>
      <c r="F10" t="s">
        <v>301</v>
      </c>
      <c r="G10">
        <v>603</v>
      </c>
    </row>
    <row r="11" spans="1:7">
      <c r="C11">
        <v>610</v>
      </c>
      <c r="D11">
        <v>3500000</v>
      </c>
      <c r="E11" t="s">
        <v>316</v>
      </c>
      <c r="F11" t="s">
        <v>303</v>
      </c>
      <c r="G11">
        <v>604</v>
      </c>
    </row>
    <row r="12" spans="1:7">
      <c r="C12">
        <v>610</v>
      </c>
      <c r="D12">
        <v>3100000</v>
      </c>
      <c r="E12" t="s">
        <v>317</v>
      </c>
      <c r="F12" t="s">
        <v>303</v>
      </c>
      <c r="G12">
        <v>604</v>
      </c>
    </row>
    <row r="13" spans="1:7">
      <c r="C13">
        <v>610</v>
      </c>
      <c r="D13">
        <v>11143024.560000001</v>
      </c>
      <c r="E13" t="s">
        <v>209</v>
      </c>
      <c r="F13" t="s">
        <v>303</v>
      </c>
      <c r="G13">
        <v>604</v>
      </c>
    </row>
    <row r="14" spans="1:7">
      <c r="C14">
        <v>610</v>
      </c>
      <c r="D14">
        <v>25459189.199999999</v>
      </c>
      <c r="E14" t="s">
        <v>210</v>
      </c>
      <c r="F14" t="s">
        <v>303</v>
      </c>
      <c r="G14">
        <v>604</v>
      </c>
    </row>
    <row r="15" spans="1:7">
      <c r="C15">
        <v>215</v>
      </c>
      <c r="D15">
        <v>9621142.0300000012</v>
      </c>
      <c r="E15" t="s">
        <v>211</v>
      </c>
      <c r="F15" t="s">
        <v>304</v>
      </c>
      <c r="G15">
        <v>605</v>
      </c>
    </row>
    <row r="16" spans="1:7">
      <c r="C16">
        <v>101</v>
      </c>
      <c r="D16">
        <v>60000000</v>
      </c>
      <c r="E16" t="s">
        <v>185</v>
      </c>
      <c r="F16" t="s">
        <v>305</v>
      </c>
      <c r="G16">
        <v>606</v>
      </c>
    </row>
    <row r="17" spans="3:7">
      <c r="C17">
        <v>101</v>
      </c>
      <c r="D17">
        <v>78000000</v>
      </c>
      <c r="E17" t="s">
        <v>186</v>
      </c>
      <c r="F17" t="s">
        <v>305</v>
      </c>
      <c r="G17">
        <v>606</v>
      </c>
    </row>
    <row r="18" spans="3:7">
      <c r="C18">
        <v>101</v>
      </c>
      <c r="D18">
        <v>4600000</v>
      </c>
      <c r="E18" t="s">
        <v>180</v>
      </c>
      <c r="F18" t="s">
        <v>305</v>
      </c>
      <c r="G18">
        <v>606</v>
      </c>
    </row>
    <row r="19" spans="3:7">
      <c r="C19">
        <v>101</v>
      </c>
      <c r="D19">
        <v>8000000</v>
      </c>
      <c r="E19" t="s">
        <v>173</v>
      </c>
      <c r="F19" t="s">
        <v>306</v>
      </c>
      <c r="G19">
        <v>607</v>
      </c>
    </row>
    <row r="20" spans="3:7">
      <c r="C20">
        <v>214</v>
      </c>
      <c r="D20">
        <v>18581492.420000002</v>
      </c>
      <c r="E20" t="s">
        <v>318</v>
      </c>
      <c r="F20" t="s">
        <v>307</v>
      </c>
      <c r="G20">
        <v>608</v>
      </c>
    </row>
    <row r="21" spans="3:7">
      <c r="C21">
        <v>101</v>
      </c>
      <c r="D21">
        <v>54000000</v>
      </c>
      <c r="E21" t="s">
        <v>319</v>
      </c>
      <c r="F21" t="s">
        <v>308</v>
      </c>
      <c r="G21">
        <v>609</v>
      </c>
    </row>
    <row r="22" spans="3:7">
      <c r="C22">
        <v>101</v>
      </c>
      <c r="D22">
        <v>60000000</v>
      </c>
      <c r="E22" t="s">
        <v>320</v>
      </c>
      <c r="F22" t="s">
        <v>309</v>
      </c>
      <c r="G22">
        <v>610</v>
      </c>
    </row>
    <row r="23" spans="3:7">
      <c r="C23">
        <v>101</v>
      </c>
      <c r="D23">
        <v>3613188.0800000005</v>
      </c>
      <c r="E23" t="s">
        <v>321</v>
      </c>
      <c r="F23" t="s">
        <v>310</v>
      </c>
      <c r="G23">
        <v>611</v>
      </c>
    </row>
    <row r="24" spans="3:7">
      <c r="C24">
        <v>101</v>
      </c>
      <c r="D24">
        <v>400000</v>
      </c>
      <c r="E24" t="s">
        <v>490</v>
      </c>
      <c r="F24" t="s">
        <v>310</v>
      </c>
      <c r="G24">
        <v>611</v>
      </c>
    </row>
    <row r="25" spans="3:7">
      <c r="C25">
        <v>101</v>
      </c>
      <c r="D25">
        <v>6377258.1400000006</v>
      </c>
      <c r="E25" t="s">
        <v>500</v>
      </c>
      <c r="F25" t="s">
        <v>310</v>
      </c>
      <c r="G25">
        <v>611</v>
      </c>
    </row>
    <row r="26" spans="3:7">
      <c r="C26">
        <v>101</v>
      </c>
      <c r="D26">
        <v>495763.89</v>
      </c>
      <c r="E26" t="s">
        <v>501</v>
      </c>
      <c r="F26" t="s">
        <v>310</v>
      </c>
      <c r="G26">
        <v>611</v>
      </c>
    </row>
    <row r="27" spans="3:7">
      <c r="C27">
        <v>101</v>
      </c>
      <c r="D27">
        <v>1898400</v>
      </c>
      <c r="E27" t="s">
        <v>322</v>
      </c>
      <c r="F27" t="s">
        <v>311</v>
      </c>
      <c r="G27">
        <v>612</v>
      </c>
    </row>
    <row r="28" spans="3:7">
      <c r="C28">
        <v>101</v>
      </c>
      <c r="D28">
        <v>2198478.4</v>
      </c>
      <c r="E28" t="s">
        <v>323</v>
      </c>
      <c r="F28" t="s">
        <v>303</v>
      </c>
      <c r="G28">
        <v>613</v>
      </c>
    </row>
    <row r="29" spans="3:7">
      <c r="C29">
        <v>101</v>
      </c>
      <c r="D29">
        <v>7803365.4400000004</v>
      </c>
      <c r="E29" t="s">
        <v>324</v>
      </c>
      <c r="F29" t="s">
        <v>307</v>
      </c>
      <c r="G29">
        <v>614</v>
      </c>
    </row>
    <row r="30" spans="3:7">
      <c r="C30">
        <v>101</v>
      </c>
      <c r="D30">
        <v>17311555.850000001</v>
      </c>
      <c r="E30" t="s">
        <v>493</v>
      </c>
      <c r="F30" t="s">
        <v>307</v>
      </c>
      <c r="G30">
        <v>614</v>
      </c>
    </row>
    <row r="31" spans="3:7">
      <c r="C31">
        <v>101</v>
      </c>
      <c r="D31">
        <v>5497506.2499999991</v>
      </c>
      <c r="E31" t="s">
        <v>325</v>
      </c>
      <c r="F31" t="s">
        <v>302</v>
      </c>
      <c r="G31">
        <v>615</v>
      </c>
    </row>
    <row r="32" spans="3:7">
      <c r="C32">
        <v>101</v>
      </c>
      <c r="D32">
        <v>11712554.700000001</v>
      </c>
      <c r="E32" t="s">
        <v>492</v>
      </c>
      <c r="F32" t="s">
        <v>302</v>
      </c>
      <c r="G32">
        <v>615</v>
      </c>
    </row>
    <row r="33" spans="3:7">
      <c r="C33">
        <v>101</v>
      </c>
      <c r="D33">
        <v>3000000</v>
      </c>
      <c r="E33" t="s">
        <v>181</v>
      </c>
      <c r="F33" t="s">
        <v>300</v>
      </c>
      <c r="G33">
        <v>616</v>
      </c>
    </row>
    <row r="34" spans="3:7">
      <c r="C34">
        <v>215</v>
      </c>
      <c r="D34">
        <v>30123846.969999999</v>
      </c>
      <c r="E34" t="s">
        <v>488</v>
      </c>
      <c r="F34" t="s">
        <v>312</v>
      </c>
      <c r="G34">
        <v>617</v>
      </c>
    </row>
    <row r="35" spans="3:7">
      <c r="C35">
        <v>101</v>
      </c>
      <c r="D35">
        <v>1242189.8600000001</v>
      </c>
      <c r="E35" t="s">
        <v>494</v>
      </c>
      <c r="F35" t="s">
        <v>313</v>
      </c>
      <c r="G35">
        <v>618</v>
      </c>
    </row>
    <row r="36" spans="3:7">
      <c r="C36">
        <v>101</v>
      </c>
      <c r="D36">
        <v>429737.25</v>
      </c>
      <c r="E36" t="s">
        <v>495</v>
      </c>
      <c r="F36" t="s">
        <v>313</v>
      </c>
      <c r="G36">
        <v>618</v>
      </c>
    </row>
    <row r="37" spans="3:7">
      <c r="C37">
        <v>101</v>
      </c>
      <c r="D37">
        <v>7193205.570000004</v>
      </c>
      <c r="E37" t="s">
        <v>498</v>
      </c>
      <c r="F37" t="s">
        <v>308</v>
      </c>
      <c r="G37">
        <v>609</v>
      </c>
    </row>
    <row r="38" spans="3:7">
      <c r="C38">
        <v>101</v>
      </c>
      <c r="D38">
        <v>33512.120000000003</v>
      </c>
      <c r="E38" t="s">
        <v>496</v>
      </c>
      <c r="F38" t="s">
        <v>308</v>
      </c>
      <c r="G38">
        <v>609</v>
      </c>
    </row>
    <row r="39" spans="3:7">
      <c r="C39">
        <v>101</v>
      </c>
      <c r="D39">
        <v>403043.43</v>
      </c>
      <c r="E39" t="s">
        <v>499</v>
      </c>
      <c r="F39" t="s">
        <v>312</v>
      </c>
      <c r="G39">
        <v>619</v>
      </c>
    </row>
    <row r="40" spans="3:7">
      <c r="C40">
        <v>101</v>
      </c>
      <c r="D40">
        <v>4208766.5299999993</v>
      </c>
      <c r="E40" t="s">
        <v>497</v>
      </c>
      <c r="F40" t="s">
        <v>303</v>
      </c>
      <c r="G40">
        <v>613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5:AF148"/>
  <sheetViews>
    <sheetView topLeftCell="A13" workbookViewId="0">
      <pane ySplit="4" topLeftCell="A31" activePane="bottomLeft" state="frozen"/>
      <selection activeCell="A13" sqref="A13"/>
      <selection pane="bottomLeft" activeCell="A81" sqref="A81"/>
    </sheetView>
  </sheetViews>
  <sheetFormatPr baseColWidth="10" defaultRowHeight="12.75" outlineLevelCol="1"/>
  <cols>
    <col min="3" max="3" width="11.7109375" bestFit="1" customWidth="1"/>
    <col min="4" max="19" width="11.42578125" hidden="1" customWidth="1" outlineLevel="1"/>
    <col min="20" max="20" width="22.140625" bestFit="1" customWidth="1" collapsed="1"/>
    <col min="21" max="22" width="15.42578125" bestFit="1" customWidth="1"/>
    <col min="23" max="30" width="14.42578125" bestFit="1" customWidth="1"/>
    <col min="31" max="31" width="13.42578125" bestFit="1" customWidth="1"/>
    <col min="32" max="32" width="14.42578125" bestFit="1" customWidth="1"/>
  </cols>
  <sheetData>
    <row r="15" spans="1:32" s="12" customFormat="1" ht="12.75" customHeight="1">
      <c r="E15" s="1031" t="s">
        <v>36</v>
      </c>
      <c r="F15" s="1032"/>
      <c r="G15" s="1032"/>
      <c r="H15" s="1032"/>
      <c r="I15" s="1032"/>
      <c r="J15" s="1063"/>
      <c r="K15" s="1061" t="s">
        <v>12</v>
      </c>
      <c r="L15" s="996" t="s">
        <v>19</v>
      </c>
      <c r="M15" s="991" t="s">
        <v>20</v>
      </c>
      <c r="N15" s="1023" t="s">
        <v>21</v>
      </c>
      <c r="O15" s="1033" t="s">
        <v>22</v>
      </c>
      <c r="P15" s="1034"/>
      <c r="Q15" s="1034"/>
      <c r="R15" s="1035"/>
      <c r="S15" s="991" t="s">
        <v>47</v>
      </c>
      <c r="T15" s="991" t="s">
        <v>23</v>
      </c>
      <c r="U15" s="1122" t="s">
        <v>10</v>
      </c>
      <c r="V15" s="1122" t="s">
        <v>9</v>
      </c>
      <c r="W15" s="1122" t="s">
        <v>8</v>
      </c>
      <c r="X15" s="1122" t="s">
        <v>24</v>
      </c>
      <c r="Y15" s="1122" t="s">
        <v>25</v>
      </c>
      <c r="Z15" s="1122" t="s">
        <v>26</v>
      </c>
      <c r="AA15" s="1122" t="s">
        <v>27</v>
      </c>
      <c r="AB15" s="1122" t="s">
        <v>28</v>
      </c>
      <c r="AC15" s="1122" t="s">
        <v>7</v>
      </c>
      <c r="AD15" s="1122" t="s">
        <v>6</v>
      </c>
      <c r="AE15" s="1122" t="s">
        <v>5</v>
      </c>
      <c r="AF15" s="1122" t="s">
        <v>4</v>
      </c>
    </row>
    <row r="16" spans="1:32" s="12" customFormat="1" ht="16.5" customHeight="1">
      <c r="A16" s="761" t="s">
        <v>326</v>
      </c>
      <c r="B16" s="398" t="s">
        <v>200</v>
      </c>
      <c r="C16" s="398" t="s">
        <v>201</v>
      </c>
      <c r="D16" s="761"/>
      <c r="E16" s="755" t="s">
        <v>227</v>
      </c>
      <c r="F16" s="755" t="s">
        <v>228</v>
      </c>
      <c r="G16" s="754" t="s">
        <v>152</v>
      </c>
      <c r="H16" s="754" t="s">
        <v>14</v>
      </c>
      <c r="I16" s="754" t="s">
        <v>153</v>
      </c>
      <c r="J16" s="754" t="s">
        <v>13</v>
      </c>
      <c r="K16" s="1062"/>
      <c r="L16" s="997"/>
      <c r="M16" s="992"/>
      <c r="N16" s="991"/>
      <c r="O16" s="741" t="s">
        <v>29</v>
      </c>
      <c r="P16" s="741" t="s">
        <v>30</v>
      </c>
      <c r="Q16" s="66" t="s">
        <v>31</v>
      </c>
      <c r="R16" s="753" t="s">
        <v>32</v>
      </c>
      <c r="S16" s="992"/>
      <c r="T16" s="992"/>
      <c r="U16" s="1122"/>
      <c r="V16" s="1122"/>
      <c r="W16" s="1122"/>
      <c r="X16" s="1122"/>
      <c r="Y16" s="1122"/>
      <c r="Z16" s="1122"/>
      <c r="AA16" s="1122"/>
      <c r="AB16" s="1122"/>
      <c r="AC16" s="1122"/>
      <c r="AD16" s="1122"/>
      <c r="AE16" s="1122"/>
      <c r="AF16" s="1122"/>
    </row>
    <row r="17" spans="1:32">
      <c r="A17" s="762">
        <v>601</v>
      </c>
    </row>
    <row r="18" spans="1:32" s="12" customFormat="1">
      <c r="A18" s="653" t="s">
        <v>189</v>
      </c>
      <c r="B18" s="653">
        <v>601</v>
      </c>
      <c r="C18" s="653">
        <v>6141</v>
      </c>
      <c r="D18" s="9"/>
      <c r="E18" s="6"/>
      <c r="F18" s="6"/>
      <c r="G18" s="6"/>
      <c r="H18" s="6"/>
      <c r="I18" s="6"/>
      <c r="J18" s="6"/>
      <c r="K18" s="89"/>
      <c r="L18" s="88"/>
      <c r="M18" s="89"/>
      <c r="N18" s="10"/>
      <c r="O18" s="10"/>
      <c r="P18" s="11"/>
      <c r="Q18" s="45"/>
      <c r="R18" s="743"/>
      <c r="S18" s="22"/>
      <c r="T18" s="22" t="e">
        <f>SUMIFS('A-1 FAIS'!P:P,'A-1 FAIS'!#REF!,A18,'A-1 FAIS'!#REF!,C18)</f>
        <v>#REF!</v>
      </c>
      <c r="U18" s="22" t="e">
        <f>SUMIFS('A-1 FAIS'!Q:Q,'A-1 FAIS'!#REF!,$A18,'A-1 FAIS'!#REF!,$C18)</f>
        <v>#REF!</v>
      </c>
      <c r="V18" s="22" t="e">
        <f>SUMIFS('A-1 FAIS'!R:R,'A-1 FAIS'!#REF!,$A18,'A-1 FAIS'!#REF!,$C18)</f>
        <v>#REF!</v>
      </c>
      <c r="W18" s="22" t="e">
        <f>SUMIFS('A-1 FAIS'!S:S,'A-1 FAIS'!#REF!,$A18,'A-1 FAIS'!#REF!,$C18)</f>
        <v>#REF!</v>
      </c>
      <c r="X18" s="22" t="e">
        <f>SUMIFS('A-1 FAIS'!T:T,'A-1 FAIS'!#REF!,$A18,'A-1 FAIS'!#REF!,$C18)</f>
        <v>#REF!</v>
      </c>
      <c r="Y18" s="22" t="e">
        <f>SUMIFS('A-1 FAIS'!U:U,'A-1 FAIS'!#REF!,$A18,'A-1 FAIS'!#REF!,$C18)</f>
        <v>#REF!</v>
      </c>
      <c r="Z18" s="22" t="e">
        <f>SUMIFS('A-1 FAIS'!V:V,'A-1 FAIS'!#REF!,$A18,'A-1 FAIS'!#REF!,$C18)</f>
        <v>#REF!</v>
      </c>
      <c r="AA18" s="22" t="e">
        <f>SUMIFS('A-1 FAIS'!W:W,'A-1 FAIS'!#REF!,$A18,'A-1 FAIS'!#REF!,$C18)</f>
        <v>#REF!</v>
      </c>
      <c r="AB18" s="22" t="e">
        <f>SUMIFS('A-1 FAIS'!X:X,'A-1 FAIS'!#REF!,$A18,'A-1 FAIS'!#REF!,$C18)</f>
        <v>#REF!</v>
      </c>
      <c r="AC18" s="22" t="e">
        <f>SUMIFS('A-1 FAIS'!Y:Y,'A-1 FAIS'!#REF!,$A18,'A-1 FAIS'!#REF!,$C18)</f>
        <v>#REF!</v>
      </c>
      <c r="AD18" s="22" t="e">
        <f>SUMIFS('A-1 FAIS'!Z:Z,'A-1 FAIS'!#REF!,$A18,'A-1 FAIS'!#REF!,$C18)</f>
        <v>#REF!</v>
      </c>
      <c r="AE18" s="22" t="e">
        <f>SUMIFS('A-1 FAIS'!AA:AA,'A-1 FAIS'!#REF!,$A18,'A-1 FAIS'!#REF!,$C18)</f>
        <v>#REF!</v>
      </c>
      <c r="AF18" s="22" t="e">
        <f>SUMIFS('A-1 FAIS'!#REF!,'A-1 FAIS'!#REF!,$A18,'A-1 FAIS'!#REF!,$C18)</f>
        <v>#REF!</v>
      </c>
    </row>
    <row r="19" spans="1:32" s="12" customFormat="1">
      <c r="A19" s="763"/>
      <c r="B19" s="763"/>
      <c r="C19" s="775" t="str">
        <f>CONCATENATE("TOTAL ",C18)</f>
        <v>TOTAL 6141</v>
      </c>
      <c r="D19" s="773"/>
      <c r="E19" s="765"/>
      <c r="F19" s="765"/>
      <c r="G19" s="765"/>
      <c r="H19" s="765"/>
      <c r="I19" s="765"/>
      <c r="J19" s="765"/>
      <c r="K19" s="766"/>
      <c r="L19" s="767"/>
      <c r="M19" s="766"/>
      <c r="N19" s="768"/>
      <c r="O19" s="768"/>
      <c r="P19" s="769"/>
      <c r="Q19" s="770"/>
      <c r="R19" s="771"/>
      <c r="S19" s="776"/>
      <c r="T19" s="764" t="e">
        <f>T18</f>
        <v>#REF!</v>
      </c>
      <c r="U19" s="764" t="e">
        <f t="shared" ref="U19" si="0">U18</f>
        <v>#REF!</v>
      </c>
      <c r="V19" s="764" t="e">
        <f t="shared" ref="V19" si="1">V18</f>
        <v>#REF!</v>
      </c>
      <c r="W19" s="764" t="e">
        <f t="shared" ref="W19" si="2">W18</f>
        <v>#REF!</v>
      </c>
      <c r="X19" s="764" t="e">
        <f t="shared" ref="X19" si="3">X18</f>
        <v>#REF!</v>
      </c>
      <c r="Y19" s="764" t="e">
        <f t="shared" ref="Y19" si="4">Y18</f>
        <v>#REF!</v>
      </c>
      <c r="Z19" s="764" t="e">
        <f t="shared" ref="Z19" si="5">Z18</f>
        <v>#REF!</v>
      </c>
      <c r="AA19" s="764" t="e">
        <f t="shared" ref="AA19" si="6">AA18</f>
        <v>#REF!</v>
      </c>
      <c r="AB19" s="764" t="e">
        <f t="shared" ref="AB19" si="7">AB18</f>
        <v>#REF!</v>
      </c>
      <c r="AC19" s="764" t="e">
        <f t="shared" ref="AC19" si="8">AC18</f>
        <v>#REF!</v>
      </c>
      <c r="AD19" s="764" t="e">
        <f t="shared" ref="AD19" si="9">AD18</f>
        <v>#REF!</v>
      </c>
      <c r="AE19" s="764" t="e">
        <f t="shared" ref="AE19" si="10">AE18</f>
        <v>#REF!</v>
      </c>
      <c r="AF19" s="764" t="e">
        <f t="shared" ref="AF19" si="11">AF18</f>
        <v>#REF!</v>
      </c>
    </row>
    <row r="21" spans="1:32">
      <c r="A21" s="762">
        <v>602</v>
      </c>
    </row>
    <row r="22" spans="1:32" s="12" customFormat="1">
      <c r="A22" s="653" t="s">
        <v>314</v>
      </c>
      <c r="B22" s="653">
        <v>602</v>
      </c>
      <c r="C22" s="653">
        <v>6221</v>
      </c>
      <c r="D22" s="9"/>
      <c r="E22" s="6"/>
      <c r="F22" s="6"/>
      <c r="G22" s="6"/>
      <c r="H22" s="6"/>
      <c r="I22" s="6"/>
      <c r="J22" s="6"/>
      <c r="K22" s="89"/>
      <c r="L22" s="88"/>
      <c r="M22" s="89"/>
      <c r="N22" s="10"/>
      <c r="O22" s="10"/>
      <c r="P22" s="11"/>
      <c r="Q22" s="45"/>
      <c r="R22" s="743"/>
      <c r="S22" s="22"/>
      <c r="T22" s="22">
        <f>SUMIFS('A-2 FISMAA'!S:S,'A-2 FISMAA'!$A:$A,$A22,'A-2 FISMAA'!$C:$C,$C22)</f>
        <v>1406212.39</v>
      </c>
      <c r="U22" s="22">
        <f>SUMIFS('A-2 FISMAA'!T:T,'A-2 FISMAA'!$A:$A,$A22,'A-2 FISMAA'!$C:$C,$C22)</f>
        <v>0</v>
      </c>
      <c r="V22" s="22">
        <f>SUMIFS('A-2 FISMAA'!U:U,'A-2 FISMAA'!$A:$A,$A22,'A-2 FISMAA'!$C:$C,$C22)</f>
        <v>0</v>
      </c>
      <c r="W22" s="22">
        <f>SUMIFS('A-2 FISMAA'!V:V,'A-2 FISMAA'!$A:$A,$A22,'A-2 FISMAA'!$C:$C,$C22)</f>
        <v>0</v>
      </c>
      <c r="X22" s="22">
        <f>SUMIFS('A-2 FISMAA'!W:W,'A-2 FISMAA'!$A:$A,$A22,'A-2 FISMAA'!$C:$C,$C22)</f>
        <v>401330.3</v>
      </c>
      <c r="Y22" s="22">
        <f>SUMIFS('A-2 FISMAA'!X:X,'A-2 FISMAA'!$A:$A,$A22,'A-2 FISMAA'!$C:$C,$C22)</f>
        <v>116445.97</v>
      </c>
      <c r="Z22" s="22">
        <f>SUMIFS('A-2 FISMAA'!Y:Y,'A-2 FISMAA'!$A:$A,$A22,'A-2 FISMAA'!$C:$C,$C22)</f>
        <v>102496.72</v>
      </c>
      <c r="AA22" s="22">
        <f>SUMIFS('A-2 FISMAA'!Z:Z,'A-2 FISMAA'!$A:$A,$A22,'A-2 FISMAA'!$C:$C,$C22)</f>
        <v>213473.34</v>
      </c>
      <c r="AB22" s="22">
        <f>SUMIFS('A-2 FISMAA'!AA:AA,'A-2 FISMAA'!$A:$A,$A22,'A-2 FISMAA'!$C:$C,$C22)</f>
        <v>197042.43</v>
      </c>
      <c r="AC22" s="22">
        <f>SUMIFS('A-2 FISMAA'!AB:AB,'A-2 FISMAA'!$A:$A,$A22,'A-2 FISMAA'!$C:$C,$C22)</f>
        <v>188952.65</v>
      </c>
      <c r="AD22" s="22">
        <f>SUMIFS('A-2 FISMAA'!AC:AC,'A-2 FISMAA'!$A:$A,$A22,'A-2 FISMAA'!$C:$C,$C22)</f>
        <v>94545.709999999992</v>
      </c>
      <c r="AE22" s="22">
        <f>SUMIFS('A-2 FISMAA'!AD:AD,'A-2 FISMAA'!$A:$A,$A22,'A-2 FISMAA'!$C:$C,$C22)</f>
        <v>91925.26999999999</v>
      </c>
      <c r="AF22" s="22">
        <f>SUMIFS('A-2 FISMAA'!AE:AE,'A-2 FISMAA'!$A:$A,$A22,'A-2 FISMAA'!$C:$C,$C22)</f>
        <v>0</v>
      </c>
    </row>
    <row r="23" spans="1:32" s="12" customFormat="1">
      <c r="A23" s="653"/>
      <c r="B23" s="653"/>
      <c r="C23" s="774" t="str">
        <f>CONCATENATE("TOTAL ",C22)</f>
        <v>TOTAL 6221</v>
      </c>
      <c r="D23" s="44"/>
      <c r="E23" s="6"/>
      <c r="F23" s="6"/>
      <c r="G23" s="6"/>
      <c r="H23" s="6"/>
      <c r="I23" s="6"/>
      <c r="J23" s="6"/>
      <c r="K23" s="89"/>
      <c r="L23" s="88"/>
      <c r="M23" s="89"/>
      <c r="N23" s="10"/>
      <c r="O23" s="10"/>
      <c r="P23" s="11"/>
      <c r="Q23" s="45"/>
      <c r="R23" s="743"/>
      <c r="S23" s="22"/>
      <c r="T23" s="760">
        <f>T22</f>
        <v>1406212.39</v>
      </c>
      <c r="U23" s="760">
        <f t="shared" ref="U23" si="12">U22</f>
        <v>0</v>
      </c>
      <c r="V23" s="760">
        <f t="shared" ref="V23" si="13">V22</f>
        <v>0</v>
      </c>
      <c r="W23" s="760">
        <f t="shared" ref="W23" si="14">W22</f>
        <v>0</v>
      </c>
      <c r="X23" s="760">
        <f t="shared" ref="X23" si="15">X22</f>
        <v>401330.3</v>
      </c>
      <c r="Y23" s="760">
        <f t="shared" ref="Y23" si="16">Y22</f>
        <v>116445.97</v>
      </c>
      <c r="Z23" s="760">
        <f t="shared" ref="Z23" si="17">Z22</f>
        <v>102496.72</v>
      </c>
      <c r="AA23" s="760">
        <f t="shared" ref="AA23" si="18">AA22</f>
        <v>213473.34</v>
      </c>
      <c r="AB23" s="760">
        <f t="shared" ref="AB23" si="19">AB22</f>
        <v>197042.43</v>
      </c>
      <c r="AC23" s="760">
        <f t="shared" ref="AC23" si="20">AC22</f>
        <v>188952.65</v>
      </c>
      <c r="AD23" s="760">
        <f t="shared" ref="AD23" si="21">AD22</f>
        <v>94545.709999999992</v>
      </c>
      <c r="AE23" s="760">
        <f t="shared" ref="AE23" si="22">AE22</f>
        <v>91925.26999999999</v>
      </c>
      <c r="AF23" s="760">
        <f t="shared" ref="AF23" si="23">AF22</f>
        <v>0</v>
      </c>
    </row>
    <row r="24" spans="1:32" s="12" customFormat="1">
      <c r="A24" s="653" t="s">
        <v>314</v>
      </c>
      <c r="B24" s="653">
        <v>602</v>
      </c>
      <c r="C24" s="653">
        <v>6122</v>
      </c>
      <c r="D24" s="9"/>
      <c r="E24" s="6"/>
      <c r="F24" s="6"/>
      <c r="G24" s="6"/>
      <c r="H24" s="6"/>
      <c r="I24" s="6"/>
      <c r="J24" s="6"/>
      <c r="K24" s="89"/>
      <c r="L24" s="88"/>
      <c r="M24" s="89"/>
      <c r="N24" s="10"/>
      <c r="O24" s="10"/>
      <c r="P24" s="11"/>
      <c r="Q24" s="45"/>
      <c r="R24" s="743"/>
      <c r="S24" s="22"/>
      <c r="T24" s="22">
        <f>SUMIFS('A-2 FISMAA'!S:S,'A-2 FISMAA'!$A:$A,$A24,'A-2 FISMAA'!$C:$C,$C24)</f>
        <v>9010000</v>
      </c>
      <c r="U24" s="22">
        <f>SUMIFS('A-2 FISMAA'!T:T,'A-2 FISMAA'!$A:$A,$A24,'A-2 FISMAA'!$C:$C,$C24)</f>
        <v>0</v>
      </c>
      <c r="V24" s="22">
        <f>SUMIFS('A-2 FISMAA'!U:U,'A-2 FISMAA'!$A:$A,$A24,'A-2 FISMAA'!$C:$C,$C24)</f>
        <v>0</v>
      </c>
      <c r="W24" s="22">
        <f>SUMIFS('A-2 FISMAA'!V:V,'A-2 FISMAA'!$A:$A,$A24,'A-2 FISMAA'!$C:$C,$C24)</f>
        <v>0</v>
      </c>
      <c r="X24" s="22">
        <f>SUMIFS('A-2 FISMAA'!W:W,'A-2 FISMAA'!$A:$A,$A24,'A-2 FISMAA'!$C:$C,$C24)</f>
        <v>0</v>
      </c>
      <c r="Y24" s="22">
        <f>SUMIFS('A-2 FISMAA'!X:X,'A-2 FISMAA'!$A:$A,$A24,'A-2 FISMAA'!$C:$C,$C24)</f>
        <v>850000</v>
      </c>
      <c r="Z24" s="22">
        <f>SUMIFS('A-2 FISMAA'!Y:Y,'A-2 FISMAA'!$A:$A,$A24,'A-2 FISMAA'!$C:$C,$C24)</f>
        <v>825000</v>
      </c>
      <c r="AA24" s="22">
        <f>SUMIFS('A-2 FISMAA'!Z:Z,'A-2 FISMAA'!$A:$A,$A24,'A-2 FISMAA'!$C:$C,$C24)</f>
        <v>1875000</v>
      </c>
      <c r="AB24" s="22">
        <f>SUMIFS('A-2 FISMAA'!AA:AA,'A-2 FISMAA'!$A:$A,$A24,'A-2 FISMAA'!$C:$C,$C24)</f>
        <v>1402500</v>
      </c>
      <c r="AC24" s="22">
        <f>SUMIFS('A-2 FISMAA'!AB:AB,'A-2 FISMAA'!$A:$A,$A24,'A-2 FISMAA'!$C:$C,$C24)</f>
        <v>1702500</v>
      </c>
      <c r="AD24" s="22">
        <f>SUMIFS('A-2 FISMAA'!AC:AC,'A-2 FISMAA'!$A:$A,$A24,'A-2 FISMAA'!$C:$C,$C24)</f>
        <v>1127500</v>
      </c>
      <c r="AE24" s="22">
        <f>SUMIFS('A-2 FISMAA'!AD:AD,'A-2 FISMAA'!$A:$A,$A24,'A-2 FISMAA'!$C:$C,$C24)</f>
        <v>677500</v>
      </c>
      <c r="AF24" s="22">
        <f>SUMIFS('A-2 FISMAA'!AE:AE,'A-2 FISMAA'!$A:$A,$A24,'A-2 FISMAA'!$C:$C,$C24)</f>
        <v>550000</v>
      </c>
    </row>
    <row r="25" spans="1:32" s="12" customFormat="1">
      <c r="A25" s="653"/>
      <c r="B25" s="653"/>
      <c r="C25" s="774" t="str">
        <f>CONCATENATE("TOTAL ",C24)</f>
        <v>TOTAL 6122</v>
      </c>
      <c r="D25" s="44"/>
      <c r="E25" s="6"/>
      <c r="F25" s="6"/>
      <c r="G25" s="6"/>
      <c r="H25" s="6"/>
      <c r="I25" s="6"/>
      <c r="J25" s="6"/>
      <c r="K25" s="89"/>
      <c r="L25" s="88"/>
      <c r="M25" s="89"/>
      <c r="N25" s="10"/>
      <c r="O25" s="10"/>
      <c r="P25" s="11"/>
      <c r="Q25" s="45"/>
      <c r="R25" s="743"/>
      <c r="S25" s="22"/>
      <c r="T25" s="760">
        <f>T24</f>
        <v>9010000</v>
      </c>
      <c r="U25" s="760">
        <f t="shared" ref="U25" si="24">U24</f>
        <v>0</v>
      </c>
      <c r="V25" s="760">
        <f t="shared" ref="V25" si="25">V24</f>
        <v>0</v>
      </c>
      <c r="W25" s="760">
        <f t="shared" ref="W25" si="26">W24</f>
        <v>0</v>
      </c>
      <c r="X25" s="760">
        <f t="shared" ref="X25" si="27">X24</f>
        <v>0</v>
      </c>
      <c r="Y25" s="760">
        <f t="shared" ref="Y25" si="28">Y24</f>
        <v>850000</v>
      </c>
      <c r="Z25" s="760">
        <f t="shared" ref="Z25" si="29">Z24</f>
        <v>825000</v>
      </c>
      <c r="AA25" s="760">
        <f t="shared" ref="AA25" si="30">AA24</f>
        <v>1875000</v>
      </c>
      <c r="AB25" s="760">
        <f t="shared" ref="AB25" si="31">AB24</f>
        <v>1402500</v>
      </c>
      <c r="AC25" s="760">
        <f t="shared" ref="AC25" si="32">AC24</f>
        <v>1702500</v>
      </c>
      <c r="AD25" s="760">
        <f t="shared" ref="AD25" si="33">AD24</f>
        <v>1127500</v>
      </c>
      <c r="AE25" s="760">
        <f t="shared" ref="AE25" si="34">AE24</f>
        <v>677500</v>
      </c>
      <c r="AF25" s="760">
        <f t="shared" ref="AF25" si="35">AF24</f>
        <v>550000</v>
      </c>
    </row>
    <row r="26" spans="1:32" s="12" customFormat="1">
      <c r="A26" s="763"/>
      <c r="B26" s="763"/>
      <c r="C26" s="775" t="s">
        <v>256</v>
      </c>
      <c r="D26" s="773"/>
      <c r="E26" s="765"/>
      <c r="F26" s="765"/>
      <c r="G26" s="765"/>
      <c r="H26" s="765"/>
      <c r="I26" s="765"/>
      <c r="J26" s="765"/>
      <c r="K26" s="766"/>
      <c r="L26" s="767"/>
      <c r="M26" s="766"/>
      <c r="N26" s="768"/>
      <c r="O26" s="768"/>
      <c r="P26" s="769"/>
      <c r="Q26" s="770"/>
      <c r="R26" s="771"/>
      <c r="S26" s="772"/>
      <c r="T26" s="764">
        <f>T25+T23</f>
        <v>10416212.390000001</v>
      </c>
      <c r="U26" s="764">
        <f t="shared" ref="U26:AF26" si="36">U25+U23</f>
        <v>0</v>
      </c>
      <c r="V26" s="764">
        <f t="shared" si="36"/>
        <v>0</v>
      </c>
      <c r="W26" s="764">
        <f t="shared" si="36"/>
        <v>0</v>
      </c>
      <c r="X26" s="764">
        <f t="shared" si="36"/>
        <v>401330.3</v>
      </c>
      <c r="Y26" s="764">
        <f t="shared" si="36"/>
        <v>966445.97</v>
      </c>
      <c r="Z26" s="764">
        <f t="shared" si="36"/>
        <v>927496.72</v>
      </c>
      <c r="AA26" s="764">
        <f t="shared" si="36"/>
        <v>2088473.34</v>
      </c>
      <c r="AB26" s="764">
        <f t="shared" si="36"/>
        <v>1599542.43</v>
      </c>
      <c r="AC26" s="764">
        <f t="shared" si="36"/>
        <v>1891452.65</v>
      </c>
      <c r="AD26" s="764">
        <f t="shared" si="36"/>
        <v>1222045.71</v>
      </c>
      <c r="AE26" s="764">
        <f t="shared" si="36"/>
        <v>769425.27</v>
      </c>
      <c r="AF26" s="764">
        <f t="shared" si="36"/>
        <v>550000</v>
      </c>
    </row>
    <row r="28" spans="1:32">
      <c r="A28" s="762">
        <v>603</v>
      </c>
    </row>
    <row r="29" spans="1:32" s="12" customFormat="1">
      <c r="A29" s="653" t="s">
        <v>315</v>
      </c>
      <c r="B29" s="653">
        <v>603</v>
      </c>
      <c r="C29" s="653">
        <v>6141</v>
      </c>
      <c r="D29" s="9"/>
      <c r="E29" s="6"/>
      <c r="F29" s="6"/>
      <c r="G29" s="6"/>
      <c r="H29" s="6"/>
      <c r="I29" s="6"/>
      <c r="J29" s="6"/>
      <c r="K29" s="89"/>
      <c r="L29" s="88"/>
      <c r="M29" s="89"/>
      <c r="N29" s="10"/>
      <c r="O29" s="10"/>
      <c r="P29" s="11"/>
      <c r="Q29" s="45"/>
      <c r="R29" s="743"/>
      <c r="S29" s="22"/>
      <c r="T29" s="22">
        <f>SUMIFS('A-2 FISMAA'!S:S,'A-2 FISMAA'!$A:$A,$A29,'A-2 FISMAA'!$C:$C,$C29)</f>
        <v>3500000</v>
      </c>
      <c r="U29" s="22">
        <f>SUMIFS('A-2 FISMAA'!T:T,'A-2 FISMAA'!$A:$A,$A29,'A-2 FISMAA'!$C:$C,$C29)</f>
        <v>0</v>
      </c>
      <c r="V29" s="22">
        <f>SUMIFS('A-2 FISMAA'!U:U,'A-2 FISMAA'!$A:$A,$A29,'A-2 FISMAA'!$C:$C,$C29)</f>
        <v>0</v>
      </c>
      <c r="W29" s="22">
        <f>SUMIFS('A-2 FISMAA'!V:V,'A-2 FISMAA'!$A:$A,$A29,'A-2 FISMAA'!$C:$C,$C29)</f>
        <v>0</v>
      </c>
      <c r="X29" s="22">
        <f>SUMIFS('A-2 FISMAA'!W:W,'A-2 FISMAA'!$A:$A,$A29,'A-2 FISMAA'!$C:$C,$C29)</f>
        <v>0</v>
      </c>
      <c r="Y29" s="22">
        <f>SUMIFS('A-2 FISMAA'!X:X,'A-2 FISMAA'!$A:$A,$A29,'A-2 FISMAA'!$C:$C,$C29)</f>
        <v>0</v>
      </c>
      <c r="Z29" s="22">
        <f>SUMIFS('A-2 FISMAA'!Y:Y,'A-2 FISMAA'!$A:$A,$A29,'A-2 FISMAA'!$C:$C,$C29)</f>
        <v>959840.69</v>
      </c>
      <c r="AA29" s="22">
        <f>SUMIFS('A-2 FISMAA'!Z:Z,'A-2 FISMAA'!$A:$A,$A29,'A-2 FISMAA'!$C:$C,$C29)</f>
        <v>540159.31000000006</v>
      </c>
      <c r="AB29" s="22">
        <f>SUMIFS('A-2 FISMAA'!AA:AA,'A-2 FISMAA'!$A:$A,$A29,'A-2 FISMAA'!$C:$C,$C29)</f>
        <v>1209840.69</v>
      </c>
      <c r="AC29" s="22">
        <f>SUMIFS('A-2 FISMAA'!AB:AB,'A-2 FISMAA'!$A:$A,$A29,'A-2 FISMAA'!$C:$C,$C29)</f>
        <v>540159.31000000006</v>
      </c>
      <c r="AD29" s="22">
        <f>SUMIFS('A-2 FISMAA'!AC:AC,'A-2 FISMAA'!$A:$A,$A29,'A-2 FISMAA'!$C:$C,$C29)</f>
        <v>250000</v>
      </c>
      <c r="AE29" s="22">
        <f>SUMIFS('A-2 FISMAA'!AD:AD,'A-2 FISMAA'!$A:$A,$A29,'A-2 FISMAA'!$C:$C,$C29)</f>
        <v>0</v>
      </c>
      <c r="AF29" s="22">
        <f>SUMIFS('A-2 FISMAA'!AE:AE,'A-2 FISMAA'!$A:$A,$A29,'A-2 FISMAA'!$C:$C,$C29)</f>
        <v>0</v>
      </c>
    </row>
    <row r="30" spans="1:32" s="12" customFormat="1">
      <c r="A30" s="763"/>
      <c r="B30" s="763"/>
      <c r="C30" s="775" t="str">
        <f>CONCATENATE("TOTAL ",C29)</f>
        <v>TOTAL 6141</v>
      </c>
      <c r="D30" s="773"/>
      <c r="E30" s="765"/>
      <c r="F30" s="765"/>
      <c r="G30" s="765"/>
      <c r="H30" s="765"/>
      <c r="I30" s="765"/>
      <c r="J30" s="765"/>
      <c r="K30" s="766"/>
      <c r="L30" s="767"/>
      <c r="M30" s="766"/>
      <c r="N30" s="768"/>
      <c r="O30" s="768"/>
      <c r="P30" s="769"/>
      <c r="Q30" s="770"/>
      <c r="R30" s="771"/>
      <c r="S30" s="776"/>
      <c r="T30" s="764">
        <f>T29</f>
        <v>3500000</v>
      </c>
      <c r="U30" s="764">
        <f t="shared" ref="U30" si="37">U29</f>
        <v>0</v>
      </c>
      <c r="V30" s="764">
        <f t="shared" ref="V30" si="38">V29</f>
        <v>0</v>
      </c>
      <c r="W30" s="764">
        <f t="shared" ref="W30" si="39">W29</f>
        <v>0</v>
      </c>
      <c r="X30" s="764">
        <f t="shared" ref="X30" si="40">X29</f>
        <v>0</v>
      </c>
      <c r="Y30" s="764">
        <f t="shared" ref="Y30" si="41">Y29</f>
        <v>0</v>
      </c>
      <c r="Z30" s="764">
        <f t="shared" ref="Z30" si="42">Z29</f>
        <v>959840.69</v>
      </c>
      <c r="AA30" s="764">
        <f t="shared" ref="AA30" si="43">AA29</f>
        <v>540159.31000000006</v>
      </c>
      <c r="AB30" s="764">
        <f t="shared" ref="AB30" si="44">AB29</f>
        <v>1209840.69</v>
      </c>
      <c r="AC30" s="764">
        <f t="shared" ref="AC30" si="45">AC29</f>
        <v>540159.31000000006</v>
      </c>
      <c r="AD30" s="764">
        <f t="shared" ref="AD30" si="46">AD29</f>
        <v>250000</v>
      </c>
      <c r="AE30" s="764">
        <f t="shared" ref="AE30" si="47">AE29</f>
        <v>0</v>
      </c>
      <c r="AF30" s="764">
        <f t="shared" ref="AF30" si="48">AF29</f>
        <v>0</v>
      </c>
    </row>
    <row r="32" spans="1:32">
      <c r="A32" s="762">
        <v>604</v>
      </c>
    </row>
    <row r="33" spans="1:32" s="12" customFormat="1">
      <c r="A33" s="653" t="s">
        <v>316</v>
      </c>
      <c r="B33" s="653">
        <v>604</v>
      </c>
      <c r="C33" s="744">
        <v>6141</v>
      </c>
      <c r="D33" s="44"/>
      <c r="E33" s="6"/>
      <c r="F33" s="6"/>
      <c r="G33" s="6"/>
      <c r="H33" s="6"/>
      <c r="I33" s="6"/>
      <c r="J33" s="6"/>
      <c r="K33" s="89"/>
      <c r="L33" s="88"/>
      <c r="M33" s="89"/>
      <c r="N33" s="10"/>
      <c r="O33" s="10"/>
      <c r="P33" s="11"/>
      <c r="Q33" s="45"/>
      <c r="R33" s="743"/>
      <c r="S33" s="22"/>
      <c r="T33" s="22">
        <f>SUMIFS('A-2 FISMAA'!S:S,'A-2 FISMAA'!$A:$A,$A33,'A-2 FISMAA'!$C:$C,$C33)</f>
        <v>3500000</v>
      </c>
      <c r="U33" s="22">
        <f>SUMIFS('A-2 FISMAA'!T:T,'A-2 FISMAA'!$A:$A,$A33,'A-2 FISMAA'!$C:$C,$C33)</f>
        <v>0</v>
      </c>
      <c r="V33" s="22">
        <f>SUMIFS('A-2 FISMAA'!U:U,'A-2 FISMAA'!$A:$A,$A33,'A-2 FISMAA'!$C:$C,$C33)</f>
        <v>0</v>
      </c>
      <c r="W33" s="22">
        <f>SUMIFS('A-2 FISMAA'!V:V,'A-2 FISMAA'!$A:$A,$A33,'A-2 FISMAA'!$C:$C,$C33)</f>
        <v>0</v>
      </c>
      <c r="X33" s="22">
        <f>SUMIFS('A-2 FISMAA'!W:W,'A-2 FISMAA'!$A:$A,$A33,'A-2 FISMAA'!$C:$C,$C33)</f>
        <v>1750000</v>
      </c>
      <c r="Y33" s="22">
        <f>SUMIFS('A-2 FISMAA'!X:X,'A-2 FISMAA'!$A:$A,$A33,'A-2 FISMAA'!$C:$C,$C33)</f>
        <v>0</v>
      </c>
      <c r="Z33" s="22">
        <f>SUMIFS('A-2 FISMAA'!Y:Y,'A-2 FISMAA'!$A:$A,$A33,'A-2 FISMAA'!$C:$C,$C33)</f>
        <v>1750000</v>
      </c>
      <c r="AA33" s="22">
        <f>SUMIFS('A-2 FISMAA'!Z:Z,'A-2 FISMAA'!$A:$A,$A33,'A-2 FISMAA'!$C:$C,$C33)</f>
        <v>0</v>
      </c>
      <c r="AB33" s="22">
        <f>SUMIFS('A-2 FISMAA'!AA:AA,'A-2 FISMAA'!$A:$A,$A33,'A-2 FISMAA'!$C:$C,$C33)</f>
        <v>0</v>
      </c>
      <c r="AC33" s="22">
        <f>SUMIFS('A-2 FISMAA'!AB:AB,'A-2 FISMAA'!$A:$A,$A33,'A-2 FISMAA'!$C:$C,$C33)</f>
        <v>0</v>
      </c>
      <c r="AD33" s="22">
        <f>SUMIFS('A-2 FISMAA'!AC:AC,'A-2 FISMAA'!$A:$A,$A33,'A-2 FISMAA'!$C:$C,$C33)</f>
        <v>0</v>
      </c>
      <c r="AE33" s="22">
        <f>SUMIFS('A-2 FISMAA'!AD:AD,'A-2 FISMAA'!$A:$A,$A33,'A-2 FISMAA'!$C:$C,$C33)</f>
        <v>0</v>
      </c>
      <c r="AF33" s="22">
        <f>SUMIFS('A-2 FISMAA'!AE:AE,'A-2 FISMAA'!$A:$A,$A33,'A-2 FISMAA'!$C:$C,$C33)</f>
        <v>0</v>
      </c>
    </row>
    <row r="34" spans="1:32" s="12" customFormat="1">
      <c r="A34" s="653"/>
      <c r="B34" s="653"/>
      <c r="C34" s="774" t="str">
        <f>CONCATENATE("TOTAL ",C33)</f>
        <v>TOTAL 6141</v>
      </c>
      <c r="D34" s="44"/>
      <c r="E34" s="6"/>
      <c r="F34" s="6"/>
      <c r="G34" s="6"/>
      <c r="H34" s="6"/>
      <c r="I34" s="6"/>
      <c r="J34" s="6"/>
      <c r="K34" s="89"/>
      <c r="L34" s="88"/>
      <c r="M34" s="89"/>
      <c r="N34" s="10"/>
      <c r="O34" s="10"/>
      <c r="P34" s="11"/>
      <c r="Q34" s="45"/>
      <c r="R34" s="743"/>
      <c r="S34" s="22"/>
      <c r="T34" s="760">
        <f>T33</f>
        <v>3500000</v>
      </c>
      <c r="U34" s="760">
        <f t="shared" ref="U34:AF34" si="49">U33</f>
        <v>0</v>
      </c>
      <c r="V34" s="760">
        <f t="shared" si="49"/>
        <v>0</v>
      </c>
      <c r="W34" s="760">
        <f t="shared" si="49"/>
        <v>0</v>
      </c>
      <c r="X34" s="760">
        <f t="shared" si="49"/>
        <v>1750000</v>
      </c>
      <c r="Y34" s="760">
        <f t="shared" si="49"/>
        <v>0</v>
      </c>
      <c r="Z34" s="760">
        <f t="shared" si="49"/>
        <v>1750000</v>
      </c>
      <c r="AA34" s="760">
        <f t="shared" si="49"/>
        <v>0</v>
      </c>
      <c r="AB34" s="760">
        <f t="shared" si="49"/>
        <v>0</v>
      </c>
      <c r="AC34" s="760">
        <f t="shared" si="49"/>
        <v>0</v>
      </c>
      <c r="AD34" s="760">
        <f t="shared" si="49"/>
        <v>0</v>
      </c>
      <c r="AE34" s="760">
        <f t="shared" si="49"/>
        <v>0</v>
      </c>
      <c r="AF34" s="760">
        <f t="shared" si="49"/>
        <v>0</v>
      </c>
    </row>
    <row r="35" spans="1:32" s="12" customFormat="1">
      <c r="A35" s="653" t="s">
        <v>317</v>
      </c>
      <c r="B35" s="653">
        <v>604</v>
      </c>
      <c r="C35" s="744">
        <v>6122</v>
      </c>
      <c r="D35" s="44"/>
      <c r="E35" s="6"/>
      <c r="F35" s="6"/>
      <c r="G35" s="6"/>
      <c r="H35" s="6"/>
      <c r="I35" s="6"/>
      <c r="J35" s="6"/>
      <c r="K35" s="89"/>
      <c r="L35" s="88"/>
      <c r="M35" s="89"/>
      <c r="N35" s="10"/>
      <c r="O35" s="10"/>
      <c r="P35" s="11"/>
      <c r="Q35" s="45"/>
      <c r="R35" s="743"/>
      <c r="S35" s="22"/>
      <c r="T35" s="22">
        <f>SUMIFS('A-2 FISMAA'!S:S,'A-2 FISMAA'!$A:$A,$A35,'A-2 FISMAA'!$C:$C,$C35)</f>
        <v>2200000</v>
      </c>
      <c r="U35" s="22">
        <f>SUMIFS('A-2 FISMAA'!T:T,'A-2 FISMAA'!$A:$A,$A35,'A-2 FISMAA'!$C:$C,$C35)</f>
        <v>0</v>
      </c>
      <c r="V35" s="22">
        <f>SUMIFS('A-2 FISMAA'!U:U,'A-2 FISMAA'!$A:$A,$A35,'A-2 FISMAA'!$C:$C,$C35)</f>
        <v>0</v>
      </c>
      <c r="W35" s="22">
        <f>SUMIFS('A-2 FISMAA'!V:V,'A-2 FISMAA'!$A:$A,$A35,'A-2 FISMAA'!$C:$C,$C35)</f>
        <v>0</v>
      </c>
      <c r="X35" s="22">
        <f>SUMIFS('A-2 FISMAA'!W:W,'A-2 FISMAA'!$A:$A,$A35,'A-2 FISMAA'!$C:$C,$C35)</f>
        <v>0</v>
      </c>
      <c r="Y35" s="22">
        <f>SUMIFS('A-2 FISMAA'!X:X,'A-2 FISMAA'!$A:$A,$A35,'A-2 FISMAA'!$C:$C,$C35)</f>
        <v>0</v>
      </c>
      <c r="Z35" s="22">
        <f>SUMIFS('A-2 FISMAA'!Y:Y,'A-2 FISMAA'!$A:$A,$A35,'A-2 FISMAA'!$C:$C,$C35)</f>
        <v>0</v>
      </c>
      <c r="AA35" s="22">
        <f>SUMIFS('A-2 FISMAA'!Z:Z,'A-2 FISMAA'!$A:$A,$A35,'A-2 FISMAA'!$C:$C,$C35)</f>
        <v>300000</v>
      </c>
      <c r="AB35" s="22">
        <f>SUMIFS('A-2 FISMAA'!AA:AA,'A-2 FISMAA'!$A:$A,$A35,'A-2 FISMAA'!$C:$C,$C35)</f>
        <v>0</v>
      </c>
      <c r="AC35" s="22">
        <f>SUMIFS('A-2 FISMAA'!AB:AB,'A-2 FISMAA'!$A:$A,$A35,'A-2 FISMAA'!$C:$C,$C35)</f>
        <v>300000</v>
      </c>
      <c r="AD35" s="22">
        <f>SUMIFS('A-2 FISMAA'!AC:AC,'A-2 FISMAA'!$A:$A,$A35,'A-2 FISMAA'!$C:$C,$C35)</f>
        <v>800000</v>
      </c>
      <c r="AE35" s="22">
        <f>SUMIFS('A-2 FISMAA'!AD:AD,'A-2 FISMAA'!$A:$A,$A35,'A-2 FISMAA'!$C:$C,$C35)</f>
        <v>0</v>
      </c>
      <c r="AF35" s="22">
        <f>SUMIFS('A-2 FISMAA'!AE:AE,'A-2 FISMAA'!$A:$A,$A35,'A-2 FISMAA'!$C:$C,$C35)</f>
        <v>800000</v>
      </c>
    </row>
    <row r="36" spans="1:32" s="12" customFormat="1">
      <c r="A36" s="653" t="s">
        <v>209</v>
      </c>
      <c r="B36" s="653">
        <v>604</v>
      </c>
      <c r="C36" s="744">
        <v>6122</v>
      </c>
      <c r="D36" s="44"/>
      <c r="E36" s="6"/>
      <c r="F36" s="6"/>
      <c r="G36" s="6"/>
      <c r="H36" s="6"/>
      <c r="I36" s="6"/>
      <c r="J36" s="6"/>
      <c r="K36" s="89"/>
      <c r="L36" s="88"/>
      <c r="M36" s="89"/>
      <c r="N36" s="10"/>
      <c r="O36" s="10"/>
      <c r="P36" s="11"/>
      <c r="Q36" s="45"/>
      <c r="R36" s="743"/>
      <c r="S36" s="22"/>
      <c r="T36" s="22">
        <f>SUMIFS('A-3-FOPEDEM'!S:S,'A-3-FOPEDEM'!$A:$A,$A36,'A-3-FOPEDEM'!$C:$C,$C36)</f>
        <v>11143024.560000001</v>
      </c>
      <c r="U36" s="22">
        <f>SUMIFS('A-3-FOPEDEM'!T:T,'A-3-FOPEDEM'!$A:$A,$A36,'A-3-FOPEDEM'!$C:$C,$C36)</f>
        <v>0</v>
      </c>
      <c r="V36" s="22">
        <f>SUMIFS('A-3-FOPEDEM'!U:U,'A-3-FOPEDEM'!$A:$A,$A36,'A-3-FOPEDEM'!$C:$C,$C36)</f>
        <v>0</v>
      </c>
      <c r="W36" s="22">
        <f>SUMIFS('A-3-FOPEDEM'!V:V,'A-3-FOPEDEM'!$A:$A,$A36,'A-3-FOPEDEM'!$C:$C,$C36)</f>
        <v>3342907.3680000002</v>
      </c>
      <c r="X36" s="22">
        <f>SUMIFS('A-3-FOPEDEM'!W:W,'A-3-FOPEDEM'!$A:$A,$A36,'A-3-FOPEDEM'!$C:$C,$C36)</f>
        <v>0</v>
      </c>
      <c r="Y36" s="22">
        <f>SUMIFS('A-3-FOPEDEM'!X:X,'A-3-FOPEDEM'!$A:$A,$A36,'A-3-FOPEDEM'!$C:$C,$C36)</f>
        <v>5571512.2800000003</v>
      </c>
      <c r="Z36" s="22">
        <f>SUMIFS('A-3-FOPEDEM'!Y:Y,'A-3-FOPEDEM'!$A:$A,$A36,'A-3-FOPEDEM'!$C:$C,$C36)</f>
        <v>0</v>
      </c>
      <c r="AA36" s="22">
        <f>SUMIFS('A-3-FOPEDEM'!Z:Z,'A-3-FOPEDEM'!$A:$A,$A36,'A-3-FOPEDEM'!$C:$C,$C36)</f>
        <v>2228604.9119999995</v>
      </c>
      <c r="AB36" s="22">
        <f>SUMIFS('A-3-FOPEDEM'!AA:AA,'A-3-FOPEDEM'!$A:$A,$A36,'A-3-FOPEDEM'!$C:$C,$C36)</f>
        <v>0</v>
      </c>
      <c r="AC36" s="22">
        <f>SUMIFS('A-3-FOPEDEM'!AB:AB,'A-3-FOPEDEM'!$A:$A,$A36,'A-3-FOPEDEM'!$C:$C,$C36)</f>
        <v>0</v>
      </c>
      <c r="AD36" s="22">
        <f>SUMIFS('A-3-FOPEDEM'!AC:AC,'A-3-FOPEDEM'!$A:$A,$A36,'A-3-FOPEDEM'!$C:$C,$C36)</f>
        <v>0</v>
      </c>
      <c r="AE36" s="22">
        <f>SUMIFS('A-3-FOPEDEM'!AD:AD,'A-3-FOPEDEM'!$A:$A,$A36,'A-3-FOPEDEM'!$C:$C,$C36)</f>
        <v>0</v>
      </c>
      <c r="AF36" s="22">
        <f>SUMIFS('A-3-FOPEDEM'!AE:AE,'A-3-FOPEDEM'!$A:$A,$A36,'A-3-FOPEDEM'!$C:$C,$C36)</f>
        <v>0</v>
      </c>
    </row>
    <row r="37" spans="1:32" s="12" customFormat="1">
      <c r="A37" s="653"/>
      <c r="B37" s="653"/>
      <c r="C37" s="774" t="str">
        <f>CONCATENATE("TOTAL ",C36)</f>
        <v>TOTAL 6122</v>
      </c>
      <c r="D37" s="44"/>
      <c r="E37" s="6"/>
      <c r="F37" s="6"/>
      <c r="G37" s="6"/>
      <c r="H37" s="6"/>
      <c r="I37" s="6"/>
      <c r="J37" s="6"/>
      <c r="K37" s="89"/>
      <c r="L37" s="88"/>
      <c r="M37" s="89"/>
      <c r="N37" s="10"/>
      <c r="O37" s="10"/>
      <c r="P37" s="11"/>
      <c r="Q37" s="45"/>
      <c r="R37" s="743"/>
      <c r="T37" s="760">
        <f>T35+T36</f>
        <v>13343024.560000001</v>
      </c>
      <c r="U37" s="760">
        <f>U35+U36</f>
        <v>0</v>
      </c>
      <c r="V37" s="760">
        <f t="shared" ref="V37:AF37" si="50">V35+V36</f>
        <v>0</v>
      </c>
      <c r="W37" s="760">
        <f t="shared" si="50"/>
        <v>3342907.3680000002</v>
      </c>
      <c r="X37" s="760">
        <f t="shared" si="50"/>
        <v>0</v>
      </c>
      <c r="Y37" s="760">
        <f t="shared" si="50"/>
        <v>5571512.2800000003</v>
      </c>
      <c r="Z37" s="760">
        <f t="shared" si="50"/>
        <v>0</v>
      </c>
      <c r="AA37" s="760">
        <f t="shared" si="50"/>
        <v>2528604.9119999995</v>
      </c>
      <c r="AB37" s="760">
        <f t="shared" si="50"/>
        <v>0</v>
      </c>
      <c r="AC37" s="760">
        <f t="shared" si="50"/>
        <v>300000</v>
      </c>
      <c r="AD37" s="760">
        <f t="shared" si="50"/>
        <v>800000</v>
      </c>
      <c r="AE37" s="760">
        <f t="shared" si="50"/>
        <v>0</v>
      </c>
      <c r="AF37" s="760">
        <f t="shared" si="50"/>
        <v>800000</v>
      </c>
    </row>
    <row r="38" spans="1:32" s="12" customFormat="1">
      <c r="A38" s="653" t="s">
        <v>317</v>
      </c>
      <c r="B38" s="653">
        <v>604</v>
      </c>
      <c r="C38" s="744">
        <v>6221</v>
      </c>
      <c r="D38" s="44"/>
      <c r="E38" s="6"/>
      <c r="F38" s="6"/>
      <c r="G38" s="6"/>
      <c r="H38" s="6"/>
      <c r="I38" s="6"/>
      <c r="J38" s="6"/>
      <c r="K38" s="89"/>
      <c r="L38" s="88"/>
      <c r="M38" s="89"/>
      <c r="N38" s="10"/>
      <c r="O38" s="10"/>
      <c r="P38" s="11"/>
      <c r="Q38" s="45"/>
      <c r="R38" s="743"/>
      <c r="S38" s="22"/>
      <c r="T38" s="22">
        <f>SUMIFS('A-2 FISMAA'!S:S,'A-2 FISMAA'!$A:$A,$A38,'A-2 FISMAA'!$C:$C,$C38)</f>
        <v>900000</v>
      </c>
      <c r="U38" s="22">
        <f>SUMIFS('A-2 FISMAA'!T:T,'A-2 FISMAA'!$A:$A,$A38,'A-2 FISMAA'!$C:$C,$C38)</f>
        <v>0</v>
      </c>
      <c r="V38" s="22">
        <f>SUMIFS('A-2 FISMAA'!U:U,'A-2 FISMAA'!$A:$A,$A38,'A-2 FISMAA'!$C:$C,$C38)</f>
        <v>0</v>
      </c>
      <c r="W38" s="22">
        <f>SUMIFS('A-2 FISMAA'!V:V,'A-2 FISMAA'!$A:$A,$A38,'A-2 FISMAA'!$C:$C,$C38)</f>
        <v>0</v>
      </c>
      <c r="X38" s="22">
        <f>SUMIFS('A-2 FISMAA'!W:W,'A-2 FISMAA'!$A:$A,$A38,'A-2 FISMAA'!$C:$C,$C38)</f>
        <v>0</v>
      </c>
      <c r="Y38" s="22">
        <f>SUMIFS('A-2 FISMAA'!X:X,'A-2 FISMAA'!$A:$A,$A38,'A-2 FISMAA'!$C:$C,$C38)</f>
        <v>0</v>
      </c>
      <c r="Z38" s="22">
        <f>SUMIFS('A-2 FISMAA'!Y:Y,'A-2 FISMAA'!$A:$A,$A38,'A-2 FISMAA'!$C:$C,$C38)</f>
        <v>0</v>
      </c>
      <c r="AA38" s="22">
        <f>SUMIFS('A-2 FISMAA'!Z:Z,'A-2 FISMAA'!$A:$A,$A38,'A-2 FISMAA'!$C:$C,$C38)</f>
        <v>250000</v>
      </c>
      <c r="AB38" s="22">
        <f>SUMIFS('A-2 FISMAA'!AA:AA,'A-2 FISMAA'!$A:$A,$A38,'A-2 FISMAA'!$C:$C,$C38)</f>
        <v>0</v>
      </c>
      <c r="AC38" s="22">
        <f>SUMIFS('A-2 FISMAA'!AB:AB,'A-2 FISMAA'!$A:$A,$A38,'A-2 FISMAA'!$C:$C,$C38)</f>
        <v>250000</v>
      </c>
      <c r="AD38" s="22">
        <f>SUMIFS('A-2 FISMAA'!AC:AC,'A-2 FISMAA'!$A:$A,$A38,'A-2 FISMAA'!$C:$C,$C38)</f>
        <v>200000</v>
      </c>
      <c r="AE38" s="22">
        <f>SUMIFS('A-2 FISMAA'!AD:AD,'A-2 FISMAA'!$A:$A,$A38,'A-2 FISMAA'!$C:$C,$C38)</f>
        <v>0</v>
      </c>
      <c r="AF38" s="22">
        <f>SUMIFS('A-2 FISMAA'!AE:AE,'A-2 FISMAA'!$A:$A,$A38,'A-2 FISMAA'!$C:$C,$C38)</f>
        <v>200000</v>
      </c>
    </row>
    <row r="39" spans="1:32" s="12" customFormat="1">
      <c r="A39" s="653" t="s">
        <v>210</v>
      </c>
      <c r="B39" s="653">
        <v>604</v>
      </c>
      <c r="C39" s="744">
        <v>6221</v>
      </c>
      <c r="D39" s="44"/>
      <c r="E39" s="6"/>
      <c r="F39" s="6"/>
      <c r="G39" s="6"/>
      <c r="H39" s="6"/>
      <c r="I39" s="6"/>
      <c r="J39" s="6"/>
      <c r="K39" s="89"/>
      <c r="L39" s="88"/>
      <c r="M39" s="89"/>
      <c r="N39" s="10"/>
      <c r="O39" s="10"/>
      <c r="P39" s="11"/>
      <c r="Q39" s="45"/>
      <c r="R39" s="743"/>
      <c r="S39" s="22"/>
      <c r="T39" s="22" t="e">
        <f>SUMIFS(#REF!,#REF!,$A39,#REF!,$C39)</f>
        <v>#REF!</v>
      </c>
      <c r="U39" s="22" t="e">
        <f>SUMIFS(#REF!,#REF!,$A39,#REF!,$C39)</f>
        <v>#REF!</v>
      </c>
      <c r="V39" s="22" t="e">
        <f>SUMIFS(#REF!,#REF!,$A39,#REF!,$C39)</f>
        <v>#REF!</v>
      </c>
      <c r="W39" s="22" t="e">
        <f>SUMIFS(#REF!,#REF!,$A39,#REF!,$C39)</f>
        <v>#REF!</v>
      </c>
      <c r="X39" s="22" t="e">
        <f>SUMIFS(#REF!,#REF!,$A39,#REF!,$C39)</f>
        <v>#REF!</v>
      </c>
      <c r="Y39" s="22" t="e">
        <f>SUMIFS(#REF!,#REF!,$A39,#REF!,$C39)</f>
        <v>#REF!</v>
      </c>
      <c r="Z39" s="22" t="e">
        <f>SUMIFS(#REF!,#REF!,$A39,#REF!,$C39)</f>
        <v>#REF!</v>
      </c>
      <c r="AA39" s="22" t="e">
        <f>SUMIFS(#REF!,#REF!,$A39,#REF!,$C39)</f>
        <v>#REF!</v>
      </c>
      <c r="AB39" s="22" t="e">
        <f>SUMIFS(#REF!,#REF!,$A39,#REF!,$C39)</f>
        <v>#REF!</v>
      </c>
      <c r="AC39" s="22" t="e">
        <f>SUMIFS(#REF!,#REF!,$A39,#REF!,$C39)</f>
        <v>#REF!</v>
      </c>
      <c r="AD39" s="22" t="e">
        <f>SUMIFS(#REF!,#REF!,$A39,#REF!,$C39)</f>
        <v>#REF!</v>
      </c>
      <c r="AE39" s="22" t="e">
        <f>SUMIFS(#REF!,#REF!,$A39,#REF!,$C39)</f>
        <v>#REF!</v>
      </c>
      <c r="AF39" s="22" t="e">
        <f>SUMIFS(#REF!,#REF!,$A39,#REF!,$C39)</f>
        <v>#REF!</v>
      </c>
    </row>
    <row r="40" spans="1:32" s="12" customFormat="1">
      <c r="A40" s="653"/>
      <c r="B40" s="653"/>
      <c r="C40" s="774" t="str">
        <f>CONCATENATE("TOTAL ",C39)</f>
        <v>TOTAL 6221</v>
      </c>
      <c r="D40" s="44"/>
      <c r="E40" s="6"/>
      <c r="F40" s="6"/>
      <c r="G40" s="6"/>
      <c r="H40" s="6"/>
      <c r="I40" s="6"/>
      <c r="J40" s="6"/>
      <c r="K40" s="89"/>
      <c r="L40" s="88"/>
      <c r="M40" s="89"/>
      <c r="N40" s="10"/>
      <c r="O40" s="10"/>
      <c r="P40" s="11"/>
      <c r="Q40" s="45"/>
      <c r="R40" s="743"/>
      <c r="T40" s="760" t="e">
        <f>T38+T39</f>
        <v>#REF!</v>
      </c>
      <c r="U40" s="760" t="e">
        <f>U38+U39</f>
        <v>#REF!</v>
      </c>
      <c r="V40" s="760" t="e">
        <f t="shared" ref="V40" si="51">V38+V39</f>
        <v>#REF!</v>
      </c>
      <c r="W40" s="760" t="e">
        <f t="shared" ref="W40" si="52">W38+W39</f>
        <v>#REF!</v>
      </c>
      <c r="X40" s="760" t="e">
        <f t="shared" ref="X40" si="53">X38+X39</f>
        <v>#REF!</v>
      </c>
      <c r="Y40" s="760" t="e">
        <f t="shared" ref="Y40" si="54">Y38+Y39</f>
        <v>#REF!</v>
      </c>
      <c r="Z40" s="760" t="e">
        <f t="shared" ref="Z40" si="55">Z38+Z39</f>
        <v>#REF!</v>
      </c>
      <c r="AA40" s="760" t="e">
        <f t="shared" ref="AA40" si="56">AA38+AA39</f>
        <v>#REF!</v>
      </c>
      <c r="AB40" s="760" t="e">
        <f t="shared" ref="AB40" si="57">AB38+AB39</f>
        <v>#REF!</v>
      </c>
      <c r="AC40" s="760" t="e">
        <f t="shared" ref="AC40" si="58">AC38+AC39</f>
        <v>#REF!</v>
      </c>
      <c r="AD40" s="760" t="e">
        <f t="shared" ref="AD40" si="59">AD38+AD39</f>
        <v>#REF!</v>
      </c>
      <c r="AE40" s="760" t="e">
        <f t="shared" ref="AE40" si="60">AE38+AE39</f>
        <v>#REF!</v>
      </c>
      <c r="AF40" s="760" t="e">
        <f t="shared" ref="AF40" si="61">AF38+AF39</f>
        <v>#REF!</v>
      </c>
    </row>
    <row r="41" spans="1:32" s="12" customFormat="1">
      <c r="A41" s="763"/>
      <c r="B41" s="763"/>
      <c r="C41" s="775" t="s">
        <v>256</v>
      </c>
      <c r="D41" s="773"/>
      <c r="E41" s="765"/>
      <c r="F41" s="765"/>
      <c r="G41" s="765"/>
      <c r="H41" s="765"/>
      <c r="I41" s="765"/>
      <c r="J41" s="765"/>
      <c r="K41" s="766"/>
      <c r="L41" s="767"/>
      <c r="M41" s="766"/>
      <c r="N41" s="768"/>
      <c r="O41" s="768"/>
      <c r="P41" s="769"/>
      <c r="Q41" s="770"/>
      <c r="R41" s="771"/>
      <c r="S41" s="772"/>
      <c r="T41" s="764" t="e">
        <f>T40+T37+T34</f>
        <v>#REF!</v>
      </c>
      <c r="U41" s="764" t="e">
        <f t="shared" ref="U41:AF41" si="62">U40+U37+U34</f>
        <v>#REF!</v>
      </c>
      <c r="V41" s="764" t="e">
        <f t="shared" si="62"/>
        <v>#REF!</v>
      </c>
      <c r="W41" s="764" t="e">
        <f t="shared" si="62"/>
        <v>#REF!</v>
      </c>
      <c r="X41" s="764" t="e">
        <f t="shared" si="62"/>
        <v>#REF!</v>
      </c>
      <c r="Y41" s="764" t="e">
        <f t="shared" si="62"/>
        <v>#REF!</v>
      </c>
      <c r="Z41" s="764" t="e">
        <f t="shared" si="62"/>
        <v>#REF!</v>
      </c>
      <c r="AA41" s="764" t="e">
        <f t="shared" si="62"/>
        <v>#REF!</v>
      </c>
      <c r="AB41" s="764" t="e">
        <f t="shared" si="62"/>
        <v>#REF!</v>
      </c>
      <c r="AC41" s="764" t="e">
        <f t="shared" si="62"/>
        <v>#REF!</v>
      </c>
      <c r="AD41" s="764" t="e">
        <f t="shared" si="62"/>
        <v>#REF!</v>
      </c>
      <c r="AE41" s="764" t="e">
        <f t="shared" si="62"/>
        <v>#REF!</v>
      </c>
      <c r="AF41" s="764" t="e">
        <f t="shared" si="62"/>
        <v>#REF!</v>
      </c>
    </row>
    <row r="43" spans="1:32">
      <c r="A43" s="762">
        <v>605</v>
      </c>
    </row>
    <row r="44" spans="1:32" s="12" customFormat="1">
      <c r="A44" s="653" t="s">
        <v>211</v>
      </c>
      <c r="B44" s="653">
        <v>605</v>
      </c>
      <c r="C44" s="653">
        <v>6141</v>
      </c>
      <c r="D44" s="9"/>
      <c r="E44" s="6"/>
      <c r="F44" s="6"/>
      <c r="G44" s="6"/>
      <c r="H44" s="6"/>
      <c r="I44" s="6"/>
      <c r="J44" s="6"/>
      <c r="K44" s="89"/>
      <c r="L44" s="88"/>
      <c r="M44" s="89"/>
      <c r="N44" s="10"/>
      <c r="O44" s="10"/>
      <c r="P44" s="11"/>
      <c r="Q44" s="45"/>
      <c r="R44" s="743"/>
      <c r="S44" s="22"/>
      <c r="T44" s="22" t="e">
        <f>SUMIFS(#REF!,#REF!,$A44,#REF!,$C44)</f>
        <v>#REF!</v>
      </c>
      <c r="U44" s="22" t="e">
        <f>SUMIFS(#REF!,#REF!,$A44,#REF!,$C44)</f>
        <v>#REF!</v>
      </c>
      <c r="V44" s="22" t="e">
        <f>SUMIFS(#REF!,#REF!,$A44,#REF!,$C44)</f>
        <v>#REF!</v>
      </c>
      <c r="W44" s="22" t="e">
        <f>SUMIFS(#REF!,#REF!,$A44,#REF!,$C44)</f>
        <v>#REF!</v>
      </c>
      <c r="X44" s="22" t="e">
        <f>SUMIFS(#REF!,#REF!,$A44,#REF!,$C44)</f>
        <v>#REF!</v>
      </c>
      <c r="Y44" s="22" t="e">
        <f>SUMIFS(#REF!,#REF!,$A44,#REF!,$C44)</f>
        <v>#REF!</v>
      </c>
      <c r="Z44" s="22" t="e">
        <f>SUMIFS(#REF!,#REF!,$A44,#REF!,$C44)</f>
        <v>#REF!</v>
      </c>
      <c r="AA44" s="22" t="e">
        <f>SUMIFS(#REF!,#REF!,$A44,#REF!,$C44)</f>
        <v>#REF!</v>
      </c>
      <c r="AB44" s="22" t="e">
        <f>SUMIFS(#REF!,#REF!,$A44,#REF!,$C44)</f>
        <v>#REF!</v>
      </c>
      <c r="AC44" s="22" t="e">
        <f>SUMIFS(#REF!,#REF!,$A44,#REF!,$C44)</f>
        <v>#REF!</v>
      </c>
      <c r="AD44" s="22" t="e">
        <f>SUMIFS(#REF!,#REF!,$A44,#REF!,$C44)</f>
        <v>#REF!</v>
      </c>
      <c r="AE44" s="22" t="e">
        <f>SUMIFS(#REF!,#REF!,$A44,#REF!,$C44)</f>
        <v>#REF!</v>
      </c>
      <c r="AF44" s="22" t="e">
        <f>SUMIFS(#REF!,#REF!,$A44,#REF!,$C44)</f>
        <v>#REF!</v>
      </c>
    </row>
    <row r="45" spans="1:32" s="12" customFormat="1">
      <c r="A45" s="763"/>
      <c r="B45" s="763"/>
      <c r="C45" s="775" t="str">
        <f>CONCATENATE("TOTAL ",C44)</f>
        <v>TOTAL 6141</v>
      </c>
      <c r="D45" s="773"/>
      <c r="E45" s="765"/>
      <c r="F45" s="765"/>
      <c r="G45" s="765"/>
      <c r="H45" s="765"/>
      <c r="I45" s="765"/>
      <c r="J45" s="765"/>
      <c r="K45" s="766"/>
      <c r="L45" s="767"/>
      <c r="M45" s="766"/>
      <c r="N45" s="768"/>
      <c r="O45" s="768"/>
      <c r="P45" s="769"/>
      <c r="Q45" s="770"/>
      <c r="R45" s="771"/>
      <c r="S45" s="772"/>
      <c r="T45" s="764" t="e">
        <f>T44</f>
        <v>#REF!</v>
      </c>
      <c r="U45" s="764" t="e">
        <f t="shared" ref="U45" si="63">U44</f>
        <v>#REF!</v>
      </c>
      <c r="V45" s="764" t="e">
        <f t="shared" ref="V45" si="64">V44</f>
        <v>#REF!</v>
      </c>
      <c r="W45" s="764" t="e">
        <f t="shared" ref="W45" si="65">W44</f>
        <v>#REF!</v>
      </c>
      <c r="X45" s="764" t="e">
        <f t="shared" ref="X45" si="66">X44</f>
        <v>#REF!</v>
      </c>
      <c r="Y45" s="764" t="e">
        <f t="shared" ref="Y45" si="67">Y44</f>
        <v>#REF!</v>
      </c>
      <c r="Z45" s="764" t="e">
        <f t="shared" ref="Z45" si="68">Z44</f>
        <v>#REF!</v>
      </c>
      <c r="AA45" s="764" t="e">
        <f t="shared" ref="AA45" si="69">AA44</f>
        <v>#REF!</v>
      </c>
      <c r="AB45" s="764" t="e">
        <f t="shared" ref="AB45" si="70">AB44</f>
        <v>#REF!</v>
      </c>
      <c r="AC45" s="764" t="e">
        <f t="shared" ref="AC45" si="71">AC44</f>
        <v>#REF!</v>
      </c>
      <c r="AD45" s="764" t="e">
        <f t="shared" ref="AD45" si="72">AD44</f>
        <v>#REF!</v>
      </c>
      <c r="AE45" s="764" t="e">
        <f t="shared" ref="AE45" si="73">AE44</f>
        <v>#REF!</v>
      </c>
      <c r="AF45" s="764" t="e">
        <f t="shared" ref="AF45" si="74">AF44</f>
        <v>#REF!</v>
      </c>
    </row>
    <row r="48" spans="1:32">
      <c r="A48" s="762">
        <v>606</v>
      </c>
    </row>
    <row r="49" spans="1:32" s="12" customFormat="1">
      <c r="A49" s="653" t="s">
        <v>185</v>
      </c>
      <c r="B49" s="653">
        <v>606</v>
      </c>
      <c r="C49" s="653">
        <v>6152</v>
      </c>
      <c r="D49" s="9"/>
      <c r="E49" s="6"/>
      <c r="F49" s="6"/>
      <c r="G49" s="6"/>
      <c r="H49" s="6"/>
      <c r="I49" s="6"/>
      <c r="J49" s="6"/>
      <c r="K49" s="89"/>
      <c r="L49" s="88"/>
      <c r="M49" s="89"/>
      <c r="N49" s="10"/>
      <c r="O49" s="10"/>
      <c r="P49" s="11"/>
      <c r="Q49" s="45"/>
      <c r="R49" s="743"/>
      <c r="S49" s="22"/>
      <c r="T49" s="22" t="e">
        <f>SUMIFS(#REF!,#REF!,$A49,#REF!,$C49)</f>
        <v>#REF!</v>
      </c>
      <c r="U49" s="22" t="e">
        <f>SUMIFS(#REF!,#REF!,$A49,#REF!,$C49)</f>
        <v>#REF!</v>
      </c>
      <c r="V49" s="22" t="e">
        <f>SUMIFS(#REF!,#REF!,$A49,#REF!,$C49)</f>
        <v>#REF!</v>
      </c>
      <c r="W49" s="22" t="e">
        <f>SUMIFS(#REF!,#REF!,$A49,#REF!,$C49)</f>
        <v>#REF!</v>
      </c>
      <c r="X49" s="22" t="e">
        <f>SUMIFS(#REF!,#REF!,$A49,#REF!,$C49)</f>
        <v>#REF!</v>
      </c>
      <c r="Y49" s="22" t="e">
        <f>SUMIFS(#REF!,#REF!,$A49,#REF!,$C49)</f>
        <v>#REF!</v>
      </c>
      <c r="Z49" s="22" t="e">
        <f>SUMIFS(#REF!,#REF!,$A49,#REF!,$C49)</f>
        <v>#REF!</v>
      </c>
      <c r="AA49" s="22" t="e">
        <f>SUMIFS(#REF!,#REF!,$A49,#REF!,$C49)</f>
        <v>#REF!</v>
      </c>
      <c r="AB49" s="22" t="e">
        <f>SUMIFS(#REF!,#REF!,$A49,#REF!,$C49)</f>
        <v>#REF!</v>
      </c>
      <c r="AC49" s="22" t="e">
        <f>SUMIFS(#REF!,#REF!,$A49,#REF!,$C49)</f>
        <v>#REF!</v>
      </c>
      <c r="AD49" s="22" t="e">
        <f>SUMIFS(#REF!,#REF!,$A49,#REF!,$C49)</f>
        <v>#REF!</v>
      </c>
      <c r="AE49" s="22" t="e">
        <f>SUMIFS(#REF!,#REF!,$A49,#REF!,$C49)</f>
        <v>#REF!</v>
      </c>
      <c r="AF49" s="22" t="e">
        <f>SUMIFS(#REF!,#REF!,$A49,#REF!,$C49)</f>
        <v>#REF!</v>
      </c>
    </row>
    <row r="50" spans="1:32" s="12" customFormat="1">
      <c r="A50" s="653" t="s">
        <v>186</v>
      </c>
      <c r="B50" s="653">
        <v>606</v>
      </c>
      <c r="C50" s="653">
        <v>6152</v>
      </c>
      <c r="D50" s="9"/>
      <c r="E50" s="6"/>
      <c r="F50" s="6"/>
      <c r="G50" s="6"/>
      <c r="H50" s="6"/>
      <c r="I50" s="6"/>
      <c r="J50" s="6"/>
      <c r="K50" s="89"/>
      <c r="L50" s="88"/>
      <c r="M50" s="89"/>
      <c r="N50" s="10"/>
      <c r="O50" s="10"/>
      <c r="P50" s="11"/>
      <c r="Q50" s="45"/>
      <c r="R50" s="743"/>
      <c r="S50" s="22"/>
      <c r="T50" s="22" t="e">
        <f>SUMIFS(#REF!,#REF!,$A50,#REF!,$C50)</f>
        <v>#REF!</v>
      </c>
      <c r="U50" s="22" t="e">
        <f>SUMIFS(#REF!,#REF!,$A50,#REF!,$C50)</f>
        <v>#REF!</v>
      </c>
      <c r="V50" s="22" t="e">
        <f>SUMIFS(#REF!,#REF!,$A50,#REF!,$C50)</f>
        <v>#REF!</v>
      </c>
      <c r="W50" s="22" t="e">
        <f>SUMIFS(#REF!,#REF!,$A50,#REF!,$C50)</f>
        <v>#REF!</v>
      </c>
      <c r="X50" s="22" t="e">
        <f>SUMIFS(#REF!,#REF!,$A50,#REF!,$C50)</f>
        <v>#REF!</v>
      </c>
      <c r="Y50" s="22" t="e">
        <f>SUMIFS(#REF!,#REF!,$A50,#REF!,$C50)</f>
        <v>#REF!</v>
      </c>
      <c r="Z50" s="22" t="e">
        <f>SUMIFS(#REF!,#REF!,$A50,#REF!,$C50)</f>
        <v>#REF!</v>
      </c>
      <c r="AA50" s="22" t="e">
        <f>SUMIFS(#REF!,#REF!,$A50,#REF!,$C50)</f>
        <v>#REF!</v>
      </c>
      <c r="AB50" s="22" t="e">
        <f>SUMIFS(#REF!,#REF!,$A50,#REF!,$C50)</f>
        <v>#REF!</v>
      </c>
      <c r="AC50" s="22" t="e">
        <f>SUMIFS(#REF!,#REF!,$A50,#REF!,$C50)</f>
        <v>#REF!</v>
      </c>
      <c r="AD50" s="22" t="e">
        <f>SUMIFS(#REF!,#REF!,$A50,#REF!,$C50)</f>
        <v>#REF!</v>
      </c>
      <c r="AE50" s="22" t="e">
        <f>SUMIFS(#REF!,#REF!,$A50,#REF!,$C50)</f>
        <v>#REF!</v>
      </c>
      <c r="AF50" s="22" t="e">
        <f>SUMIFS(#REF!,#REF!,$A50,#REF!,$C50)</f>
        <v>#REF!</v>
      </c>
    </row>
    <row r="51" spans="1:32" s="12" customFormat="1">
      <c r="A51" s="653" t="s">
        <v>180</v>
      </c>
      <c r="B51" s="653">
        <v>606</v>
      </c>
      <c r="C51" s="653">
        <v>6152</v>
      </c>
      <c r="D51" s="9"/>
      <c r="E51" s="6"/>
      <c r="F51" s="6"/>
      <c r="G51" s="6"/>
      <c r="H51" s="6"/>
      <c r="I51" s="6"/>
      <c r="J51" s="6"/>
      <c r="K51" s="89"/>
      <c r="L51" s="88"/>
      <c r="M51" s="89"/>
      <c r="N51" s="10"/>
      <c r="O51" s="10"/>
      <c r="P51" s="11"/>
      <c r="Q51" s="45"/>
      <c r="R51" s="743"/>
      <c r="S51" s="22"/>
      <c r="T51" s="22">
        <f>SUMIFS('9-PUENVEHICU'!S:S,'9-PUENVEHICU'!$A:$A,$A51,'9-PUENVEHICU'!$C:$C,$C51)</f>
        <v>4600000</v>
      </c>
      <c r="U51" s="22">
        <f>SUMIFS('9-PUENVEHICU'!T:T,'9-PUENVEHICU'!$A:$A,$A51,'9-PUENVEHICU'!$C:$C,$C51)</f>
        <v>0</v>
      </c>
      <c r="V51" s="22">
        <f>SUMIFS('9-PUENVEHICU'!U:U,'9-PUENVEHICU'!$A:$A,$A51,'9-PUENVEHICU'!$C:$C,$C51)</f>
        <v>0</v>
      </c>
      <c r="W51" s="22">
        <f>SUMIFS('9-PUENVEHICU'!V:V,'9-PUENVEHICU'!$A:$A,$A51,'9-PUENVEHICU'!$C:$C,$C51)</f>
        <v>0</v>
      </c>
      <c r="X51" s="22">
        <f>SUMIFS('9-PUENVEHICU'!W:W,'9-PUENVEHICU'!$A:$A,$A51,'9-PUENVEHICU'!$C:$C,$C51)</f>
        <v>0</v>
      </c>
      <c r="Y51" s="22">
        <f>SUMIFS('9-PUENVEHICU'!X:X,'9-PUENVEHICU'!$A:$A,$A51,'9-PUENVEHICU'!$C:$C,$C51)</f>
        <v>0</v>
      </c>
      <c r="Z51" s="22">
        <f>SUMIFS('9-PUENVEHICU'!Y:Y,'9-PUENVEHICU'!$A:$A,$A51,'9-PUENVEHICU'!$C:$C,$C51)</f>
        <v>1380000</v>
      </c>
      <c r="AA51" s="22">
        <f>SUMIFS('9-PUENVEHICU'!Z:Z,'9-PUENVEHICU'!$A:$A,$A51,'9-PUENVEHICU'!$C:$C,$C51)</f>
        <v>0</v>
      </c>
      <c r="AB51" s="22">
        <f>SUMIFS('9-PUENVEHICU'!AA:AA,'9-PUENVEHICU'!$A:$A,$A51,'9-PUENVEHICU'!$C:$C,$C51)</f>
        <v>2300000</v>
      </c>
      <c r="AC51" s="22">
        <f>SUMIFS('9-PUENVEHICU'!AB:AB,'9-PUENVEHICU'!$A:$A,$A51,'9-PUENVEHICU'!$C:$C,$C51)</f>
        <v>920000</v>
      </c>
      <c r="AD51" s="22">
        <f>SUMIFS('9-PUENVEHICU'!AC:AC,'9-PUENVEHICU'!$A:$A,$A51,'9-PUENVEHICU'!$C:$C,$C51)</f>
        <v>0</v>
      </c>
      <c r="AE51" s="22">
        <f>SUMIFS('9-PUENVEHICU'!AD:AD,'9-PUENVEHICU'!$A:$A,$A51,'9-PUENVEHICU'!$C:$C,$C51)</f>
        <v>0</v>
      </c>
      <c r="AF51" s="22">
        <f>SUMIFS('9-PUENVEHICU'!AE:AE,'9-PUENVEHICU'!$A:$A,$A51,'9-PUENVEHICU'!$C:$C,$C51)</f>
        <v>0</v>
      </c>
    </row>
    <row r="52" spans="1:32" s="12" customFormat="1">
      <c r="A52" s="763"/>
      <c r="B52" s="763"/>
      <c r="C52" s="775" t="s">
        <v>256</v>
      </c>
      <c r="D52" s="773"/>
      <c r="E52" s="765"/>
      <c r="F52" s="765"/>
      <c r="G52" s="765"/>
      <c r="H52" s="765"/>
      <c r="I52" s="765"/>
      <c r="J52" s="765"/>
      <c r="K52" s="766"/>
      <c r="L52" s="767"/>
      <c r="M52" s="766"/>
      <c r="N52" s="768"/>
      <c r="O52" s="768"/>
      <c r="P52" s="769"/>
      <c r="Q52" s="770"/>
      <c r="R52" s="771"/>
      <c r="S52" s="772"/>
      <c r="T52" s="764" t="e">
        <f>T50+T51+T49</f>
        <v>#REF!</v>
      </c>
      <c r="U52" s="764" t="e">
        <f t="shared" ref="U52:AF52" si="75">U50+U51+U49</f>
        <v>#REF!</v>
      </c>
      <c r="V52" s="764" t="e">
        <f t="shared" si="75"/>
        <v>#REF!</v>
      </c>
      <c r="W52" s="764" t="e">
        <f t="shared" si="75"/>
        <v>#REF!</v>
      </c>
      <c r="X52" s="764" t="e">
        <f t="shared" si="75"/>
        <v>#REF!</v>
      </c>
      <c r="Y52" s="764" t="e">
        <f t="shared" si="75"/>
        <v>#REF!</v>
      </c>
      <c r="Z52" s="764" t="e">
        <f t="shared" si="75"/>
        <v>#REF!</v>
      </c>
      <c r="AA52" s="764" t="e">
        <f t="shared" si="75"/>
        <v>#REF!</v>
      </c>
      <c r="AB52" s="764" t="e">
        <f t="shared" si="75"/>
        <v>#REF!</v>
      </c>
      <c r="AC52" s="764" t="e">
        <f t="shared" si="75"/>
        <v>#REF!</v>
      </c>
      <c r="AD52" s="764" t="e">
        <f t="shared" si="75"/>
        <v>#REF!</v>
      </c>
      <c r="AE52" s="764" t="e">
        <f t="shared" si="75"/>
        <v>#REF!</v>
      </c>
      <c r="AF52" s="764" t="e">
        <f t="shared" si="75"/>
        <v>#REF!</v>
      </c>
    </row>
    <row r="55" spans="1:32">
      <c r="A55" s="762">
        <v>607</v>
      </c>
    </row>
    <row r="56" spans="1:32" s="12" customFormat="1">
      <c r="A56" s="653" t="s">
        <v>173</v>
      </c>
      <c r="B56" s="653">
        <v>606</v>
      </c>
      <c r="C56" s="653">
        <v>6141</v>
      </c>
      <c r="D56" s="9"/>
      <c r="E56" s="6"/>
      <c r="F56" s="6"/>
      <c r="G56" s="6"/>
      <c r="H56" s="6"/>
      <c r="I56" s="6"/>
      <c r="J56" s="6"/>
      <c r="K56" s="89"/>
      <c r="L56" s="88"/>
      <c r="M56" s="89"/>
      <c r="N56" s="10"/>
      <c r="O56" s="10"/>
      <c r="P56" s="11"/>
      <c r="Q56" s="45"/>
      <c r="R56" s="743"/>
      <c r="S56" s="22"/>
      <c r="T56" s="22">
        <f>SUMIFS('8-MATPR_MAT'!S:S,'8-MATPR_MAT'!$A:$A,$A56,'8-MATPR_MAT'!$C:$C,$C56)</f>
        <v>8000000</v>
      </c>
      <c r="U56" s="22">
        <f>SUMIFS('8-MATPR_MAT'!T:T,'8-MATPR_MAT'!$A:$A,$A56,'8-MATPR_MAT'!$C:$C,$C56)</f>
        <v>0</v>
      </c>
      <c r="V56" s="22">
        <f>SUMIFS('8-MATPR_MAT'!U:U,'8-MATPR_MAT'!$A:$A,$A56,'8-MATPR_MAT'!$C:$C,$C56)</f>
        <v>800000</v>
      </c>
      <c r="W56" s="22">
        <f>SUMIFS('8-MATPR_MAT'!V:V,'8-MATPR_MAT'!$A:$A,$A56,'8-MATPR_MAT'!$C:$C,$C56)</f>
        <v>2400000</v>
      </c>
      <c r="X56" s="22">
        <f>SUMIFS('8-MATPR_MAT'!W:W,'8-MATPR_MAT'!$A:$A,$A56,'8-MATPR_MAT'!$C:$C,$C56)</f>
        <v>1600000</v>
      </c>
      <c r="Y56" s="22">
        <f>SUMIFS('8-MATPR_MAT'!X:X,'8-MATPR_MAT'!$A:$A,$A56,'8-MATPR_MAT'!$C:$C,$C56)</f>
        <v>800000</v>
      </c>
      <c r="Z56" s="22">
        <f>SUMIFS('8-MATPR_MAT'!Y:Y,'8-MATPR_MAT'!$A:$A,$A56,'8-MATPR_MAT'!$C:$C,$C56)</f>
        <v>800000</v>
      </c>
      <c r="AA56" s="22">
        <f>SUMIFS('8-MATPR_MAT'!Z:Z,'8-MATPR_MAT'!$A:$A,$A56,'8-MATPR_MAT'!$C:$C,$C56)</f>
        <v>800000</v>
      </c>
      <c r="AB56" s="22">
        <f>SUMIFS('8-MATPR_MAT'!AA:AA,'8-MATPR_MAT'!$A:$A,$A56,'8-MATPR_MAT'!$C:$C,$C56)</f>
        <v>800000</v>
      </c>
      <c r="AC56" s="22">
        <f>SUMIFS('8-MATPR_MAT'!AB:AB,'8-MATPR_MAT'!$A:$A,$A56,'8-MATPR_MAT'!$C:$C,$C56)</f>
        <v>0</v>
      </c>
      <c r="AD56" s="22">
        <f>SUMIFS('8-MATPR_MAT'!AC:AC,'8-MATPR_MAT'!$A:$A,$A56,'8-MATPR_MAT'!$C:$C,$C56)</f>
        <v>0</v>
      </c>
      <c r="AE56" s="22">
        <f>SUMIFS('8-MATPR_MAT'!AD:AD,'8-MATPR_MAT'!$A:$A,$A56,'8-MATPR_MAT'!$C:$C,$C56)</f>
        <v>0</v>
      </c>
      <c r="AF56" s="22">
        <f>SUMIFS('8-MATPR_MAT'!AE:AE,'8-MATPR_MAT'!$A:$A,$A56,'8-MATPR_MAT'!$C:$C,$C56)</f>
        <v>0</v>
      </c>
    </row>
    <row r="57" spans="1:32" s="12" customFormat="1">
      <c r="A57" s="763"/>
      <c r="B57" s="763"/>
      <c r="C57" s="775" t="str">
        <f>CONCATENATE("TOTAL ",C56)</f>
        <v>TOTAL 6141</v>
      </c>
      <c r="D57" s="773"/>
      <c r="E57" s="765"/>
      <c r="F57" s="765"/>
      <c r="G57" s="765"/>
      <c r="H57" s="765"/>
      <c r="I57" s="765"/>
      <c r="J57" s="765"/>
      <c r="K57" s="766"/>
      <c r="L57" s="767"/>
      <c r="M57" s="766"/>
      <c r="N57" s="768"/>
      <c r="O57" s="768"/>
      <c r="P57" s="769"/>
      <c r="Q57" s="770"/>
      <c r="R57" s="771"/>
      <c r="S57" s="772"/>
      <c r="T57" s="764">
        <f>T56</f>
        <v>8000000</v>
      </c>
      <c r="U57" s="764">
        <f t="shared" ref="U57" si="76">U56</f>
        <v>0</v>
      </c>
      <c r="V57" s="764">
        <f t="shared" ref="V57" si="77">V56</f>
        <v>800000</v>
      </c>
      <c r="W57" s="764">
        <f t="shared" ref="W57" si="78">W56</f>
        <v>2400000</v>
      </c>
      <c r="X57" s="764">
        <f t="shared" ref="X57" si="79">X56</f>
        <v>1600000</v>
      </c>
      <c r="Y57" s="764">
        <f t="shared" ref="Y57" si="80">Y56</f>
        <v>800000</v>
      </c>
      <c r="Z57" s="764">
        <f t="shared" ref="Z57" si="81">Z56</f>
        <v>800000</v>
      </c>
      <c r="AA57" s="764">
        <f t="shared" ref="AA57" si="82">AA56</f>
        <v>800000</v>
      </c>
      <c r="AB57" s="764">
        <f t="shared" ref="AB57" si="83">AB56</f>
        <v>800000</v>
      </c>
      <c r="AC57" s="764">
        <f t="shared" ref="AC57" si="84">AC56</f>
        <v>0</v>
      </c>
      <c r="AD57" s="764">
        <f t="shared" ref="AD57" si="85">AD56</f>
        <v>0</v>
      </c>
      <c r="AE57" s="764">
        <f t="shared" ref="AE57" si="86">AE56</f>
        <v>0</v>
      </c>
      <c r="AF57" s="764">
        <f t="shared" ref="AF57" si="87">AF56</f>
        <v>0</v>
      </c>
    </row>
    <row r="59" spans="1:32">
      <c r="A59" s="762">
        <v>608</v>
      </c>
    </row>
    <row r="60" spans="1:32" s="12" customFormat="1">
      <c r="A60" s="653" t="s">
        <v>318</v>
      </c>
      <c r="B60" s="653">
        <v>608</v>
      </c>
      <c r="C60" s="653">
        <v>6141</v>
      </c>
      <c r="D60" s="9"/>
      <c r="E60" s="6"/>
      <c r="F60" s="6"/>
      <c r="G60" s="6"/>
      <c r="H60" s="6"/>
      <c r="I60" s="6"/>
      <c r="J60" s="6"/>
      <c r="K60" s="89"/>
      <c r="L60" s="88"/>
      <c r="M60" s="89"/>
      <c r="N60" s="10"/>
      <c r="O60" s="10"/>
      <c r="P60" s="11"/>
      <c r="Q60" s="45"/>
      <c r="R60" s="743"/>
      <c r="S60" s="22"/>
      <c r="T60" s="22" t="e">
        <f>SUMIFS(#REF!,#REF!,$A60,#REF!,$C60)</f>
        <v>#REF!</v>
      </c>
      <c r="U60" s="22" t="e">
        <f>SUMIFS(#REF!,#REF!,$A60,#REF!,$C60)</f>
        <v>#REF!</v>
      </c>
      <c r="V60" s="22" t="e">
        <f>SUMIFS(#REF!,#REF!,$A60,#REF!,$C60)</f>
        <v>#REF!</v>
      </c>
      <c r="W60" s="22" t="e">
        <f>SUMIFS(#REF!,#REF!,$A60,#REF!,$C60)</f>
        <v>#REF!</v>
      </c>
      <c r="X60" s="22" t="e">
        <f>SUMIFS(#REF!,#REF!,$A60,#REF!,$C60)</f>
        <v>#REF!</v>
      </c>
      <c r="Y60" s="22" t="e">
        <f>SUMIFS(#REF!,#REF!,$A60,#REF!,$C60)</f>
        <v>#REF!</v>
      </c>
      <c r="Z60" s="22" t="e">
        <f>SUMIFS(#REF!,#REF!,$A60,#REF!,$C60)</f>
        <v>#REF!</v>
      </c>
      <c r="AA60" s="22" t="e">
        <f>SUMIFS(#REF!,#REF!,$A60,#REF!,$C60)</f>
        <v>#REF!</v>
      </c>
      <c r="AB60" s="22" t="e">
        <f>SUMIFS(#REF!,#REF!,$A60,#REF!,$C60)</f>
        <v>#REF!</v>
      </c>
      <c r="AC60" s="22" t="e">
        <f>SUMIFS(#REF!,#REF!,$A60,#REF!,$C60)</f>
        <v>#REF!</v>
      </c>
      <c r="AD60" s="22" t="e">
        <f>SUMIFS(#REF!,#REF!,$A60,#REF!,$C60)</f>
        <v>#REF!</v>
      </c>
      <c r="AE60" s="22" t="e">
        <f>SUMIFS(#REF!,#REF!,$A60,#REF!,$C60)</f>
        <v>#REF!</v>
      </c>
      <c r="AF60" s="22" t="e">
        <f>SUMIFS(#REF!,#REF!,$A60,#REF!,$C60)</f>
        <v>#REF!</v>
      </c>
    </row>
    <row r="61" spans="1:32" s="12" customFormat="1">
      <c r="A61" s="763"/>
      <c r="B61" s="763"/>
      <c r="C61" s="775" t="str">
        <f>CONCATENATE("TOTAL ",C60)</f>
        <v>TOTAL 6141</v>
      </c>
      <c r="D61" s="773"/>
      <c r="E61" s="765"/>
      <c r="F61" s="765"/>
      <c r="G61" s="765"/>
      <c r="H61" s="765"/>
      <c r="I61" s="765"/>
      <c r="J61" s="765"/>
      <c r="K61" s="766"/>
      <c r="L61" s="767"/>
      <c r="M61" s="766"/>
      <c r="N61" s="768"/>
      <c r="O61" s="768"/>
      <c r="P61" s="769"/>
      <c r="Q61" s="770"/>
      <c r="R61" s="771"/>
      <c r="S61" s="772"/>
      <c r="T61" s="764" t="e">
        <f>T60</f>
        <v>#REF!</v>
      </c>
      <c r="U61" s="764" t="e">
        <f t="shared" ref="U61" si="88">U60</f>
        <v>#REF!</v>
      </c>
      <c r="V61" s="764" t="e">
        <f t="shared" ref="V61" si="89">V60</f>
        <v>#REF!</v>
      </c>
      <c r="W61" s="764" t="e">
        <f t="shared" ref="W61" si="90">W60</f>
        <v>#REF!</v>
      </c>
      <c r="X61" s="764" t="e">
        <f t="shared" ref="X61" si="91">X60</f>
        <v>#REF!</v>
      </c>
      <c r="Y61" s="764" t="e">
        <f t="shared" ref="Y61" si="92">Y60</f>
        <v>#REF!</v>
      </c>
      <c r="Z61" s="764" t="e">
        <f t="shared" ref="Z61" si="93">Z60</f>
        <v>#REF!</v>
      </c>
      <c r="AA61" s="764" t="e">
        <f t="shared" ref="AA61" si="94">AA60</f>
        <v>#REF!</v>
      </c>
      <c r="AB61" s="764" t="e">
        <f t="shared" ref="AB61" si="95">AB60</f>
        <v>#REF!</v>
      </c>
      <c r="AC61" s="764" t="e">
        <f t="shared" ref="AC61" si="96">AC60</f>
        <v>#REF!</v>
      </c>
      <c r="AD61" s="764" t="e">
        <f t="shared" ref="AD61" si="97">AD60</f>
        <v>#REF!</v>
      </c>
      <c r="AE61" s="764" t="e">
        <f t="shared" ref="AE61" si="98">AE60</f>
        <v>#REF!</v>
      </c>
      <c r="AF61" s="764" t="e">
        <f t="shared" ref="AF61" si="99">AF60</f>
        <v>#REF!</v>
      </c>
    </row>
    <row r="63" spans="1:32">
      <c r="A63" s="762">
        <v>609</v>
      </c>
    </row>
    <row r="64" spans="1:32" s="12" customFormat="1" ht="11.25" customHeight="1">
      <c r="A64" s="653" t="s">
        <v>498</v>
      </c>
      <c r="B64" s="653">
        <v>609</v>
      </c>
      <c r="C64" s="653">
        <v>6141</v>
      </c>
      <c r="D64" s="9"/>
      <c r="E64" s="6"/>
      <c r="F64" s="6"/>
      <c r="G64" s="6"/>
      <c r="H64" s="6"/>
      <c r="I64" s="6"/>
      <c r="J64" s="6"/>
      <c r="K64" s="89"/>
      <c r="L64" s="88"/>
      <c r="M64" s="89"/>
      <c r="N64" s="10"/>
      <c r="O64" s="10"/>
      <c r="P64" s="11"/>
      <c r="Q64" s="45"/>
      <c r="R64" s="743"/>
      <c r="S64" s="22"/>
      <c r="T64" s="22" t="e">
        <f>SUMIFS(#REF!,#REF!,$A64,#REF!,$C64)</f>
        <v>#REF!</v>
      </c>
      <c r="U64" s="22" t="e">
        <f>SUMIFS(#REF!,#REF!,$A64,#REF!,$C64)</f>
        <v>#REF!</v>
      </c>
      <c r="V64" s="22" t="e">
        <f>SUMIFS(#REF!,#REF!,$A64,#REF!,$C64)</f>
        <v>#REF!</v>
      </c>
      <c r="W64" s="22" t="e">
        <f>SUMIFS(#REF!,#REF!,$A64,#REF!,$C64)</f>
        <v>#REF!</v>
      </c>
      <c r="X64" s="22" t="e">
        <f>SUMIFS(#REF!,#REF!,$A64,#REF!,$C64)</f>
        <v>#REF!</v>
      </c>
      <c r="Y64" s="22" t="e">
        <f>SUMIFS(#REF!,#REF!,$A64,#REF!,$C64)</f>
        <v>#REF!</v>
      </c>
      <c r="Z64" s="22" t="e">
        <f>SUMIFS(#REF!,#REF!,$A64,#REF!,$C64)</f>
        <v>#REF!</v>
      </c>
      <c r="AA64" s="22" t="e">
        <f>SUMIFS(#REF!,#REF!,$A64,#REF!,$C64)</f>
        <v>#REF!</v>
      </c>
      <c r="AB64" s="22" t="e">
        <f>SUMIFS(#REF!,#REF!,$A64,#REF!,$C64)</f>
        <v>#REF!</v>
      </c>
      <c r="AC64" s="22" t="e">
        <f>SUMIFS(#REF!,#REF!,$A64,#REF!,$C64)</f>
        <v>#REF!</v>
      </c>
      <c r="AD64" s="22" t="e">
        <f>SUMIFS(#REF!,#REF!,$A64,#REF!,$C64)</f>
        <v>#REF!</v>
      </c>
      <c r="AE64" s="22" t="e">
        <f>SUMIFS(#REF!,#REF!,$A64,#REF!,$C64)</f>
        <v>#REF!</v>
      </c>
      <c r="AF64" s="22" t="e">
        <f>SUMIFS(#REF!,#REF!,$A64,#REF!,$C64)</f>
        <v>#REF!</v>
      </c>
    </row>
    <row r="65" spans="1:32" s="12" customFormat="1">
      <c r="A65" s="653"/>
      <c r="B65" s="653"/>
      <c r="C65" s="774" t="str">
        <f>CONCATENATE("TOTAL ",C64)</f>
        <v>TOTAL 6141</v>
      </c>
      <c r="D65" s="44"/>
      <c r="E65" s="6"/>
      <c r="F65" s="6"/>
      <c r="G65" s="6"/>
      <c r="H65" s="6"/>
      <c r="I65" s="6"/>
      <c r="J65" s="6"/>
      <c r="K65" s="89"/>
      <c r="L65" s="88"/>
      <c r="M65" s="89"/>
      <c r="N65" s="10"/>
      <c r="O65" s="10"/>
      <c r="P65" s="11"/>
      <c r="Q65" s="45"/>
      <c r="R65" s="743"/>
      <c r="S65" s="22"/>
      <c r="T65" s="760" t="e">
        <f>T64</f>
        <v>#REF!</v>
      </c>
      <c r="U65" s="760" t="e">
        <f t="shared" ref="U65" si="100">U64</f>
        <v>#REF!</v>
      </c>
      <c r="V65" s="760" t="e">
        <f t="shared" ref="V65" si="101">V64</f>
        <v>#REF!</v>
      </c>
      <c r="W65" s="760" t="e">
        <f t="shared" ref="W65" si="102">W64</f>
        <v>#REF!</v>
      </c>
      <c r="X65" s="760" t="e">
        <f t="shared" ref="X65" si="103">X64</f>
        <v>#REF!</v>
      </c>
      <c r="Y65" s="760" t="e">
        <f t="shared" ref="Y65" si="104">Y64</f>
        <v>#REF!</v>
      </c>
      <c r="Z65" s="760" t="e">
        <f t="shared" ref="Z65" si="105">Z64</f>
        <v>#REF!</v>
      </c>
      <c r="AA65" s="760" t="e">
        <f t="shared" ref="AA65" si="106">AA64</f>
        <v>#REF!</v>
      </c>
      <c r="AB65" s="760" t="e">
        <f t="shared" ref="AB65" si="107">AB64</f>
        <v>#REF!</v>
      </c>
      <c r="AC65" s="760" t="e">
        <f t="shared" ref="AC65" si="108">AC64</f>
        <v>#REF!</v>
      </c>
      <c r="AD65" s="760" t="e">
        <f t="shared" ref="AD65" si="109">AD64</f>
        <v>#REF!</v>
      </c>
      <c r="AE65" s="760" t="e">
        <f t="shared" ref="AE65" si="110">AE64</f>
        <v>#REF!</v>
      </c>
      <c r="AF65" s="760" t="e">
        <f t="shared" ref="AF65" si="111">AF64</f>
        <v>#REF!</v>
      </c>
    </row>
    <row r="66" spans="1:32" s="12" customFormat="1">
      <c r="A66" s="653" t="s">
        <v>496</v>
      </c>
      <c r="B66" s="653">
        <v>609</v>
      </c>
      <c r="C66" s="653">
        <v>6221</v>
      </c>
      <c r="D66" s="9"/>
      <c r="E66" s="6"/>
      <c r="F66" s="6"/>
      <c r="G66" s="6"/>
      <c r="H66" s="6"/>
      <c r="I66" s="6"/>
      <c r="J66" s="6"/>
      <c r="K66" s="89"/>
      <c r="L66" s="88"/>
      <c r="M66" s="89"/>
      <c r="N66" s="10"/>
      <c r="O66" s="10"/>
      <c r="P66" s="11"/>
      <c r="Q66" s="45"/>
      <c r="R66" s="743"/>
      <c r="S66" s="22"/>
      <c r="T66" s="22" t="e">
        <f>SUMIFS(#REF!,#REF!,$A66,#REF!,$C66)</f>
        <v>#REF!</v>
      </c>
      <c r="U66" s="22" t="e">
        <f>SUMIFS(#REF!,#REF!,$A66,#REF!,$C66)</f>
        <v>#REF!</v>
      </c>
      <c r="V66" s="22" t="e">
        <f>SUMIFS(#REF!,#REF!,$A66,#REF!,$C66)</f>
        <v>#REF!</v>
      </c>
      <c r="W66" s="22" t="e">
        <f>SUMIFS(#REF!,#REF!,$A66,#REF!,$C66)</f>
        <v>#REF!</v>
      </c>
      <c r="X66" s="22" t="e">
        <f>SUMIFS(#REF!,#REF!,$A66,#REF!,$C66)</f>
        <v>#REF!</v>
      </c>
      <c r="Y66" s="22" t="e">
        <f>SUMIFS(#REF!,#REF!,$A66,#REF!,$C66)</f>
        <v>#REF!</v>
      </c>
      <c r="Z66" s="22" t="e">
        <f>SUMIFS(#REF!,#REF!,$A66,#REF!,$C66)</f>
        <v>#REF!</v>
      </c>
      <c r="AA66" s="22" t="e">
        <f>SUMIFS(#REF!,#REF!,$A66,#REF!,$C66)</f>
        <v>#REF!</v>
      </c>
      <c r="AB66" s="22" t="e">
        <f>SUMIFS(#REF!,#REF!,$A66,#REF!,$C66)</f>
        <v>#REF!</v>
      </c>
      <c r="AC66" s="22" t="e">
        <f>SUMIFS(#REF!,#REF!,$A66,#REF!,$C66)</f>
        <v>#REF!</v>
      </c>
      <c r="AD66" s="22" t="e">
        <f>SUMIFS(#REF!,#REF!,$A66,#REF!,$C66)</f>
        <v>#REF!</v>
      </c>
      <c r="AE66" s="22" t="e">
        <f>SUMIFS(#REF!,#REF!,$A66,#REF!,$C66)</f>
        <v>#REF!</v>
      </c>
      <c r="AF66" s="22" t="e">
        <f>SUMIFS(#REF!,#REF!,$A66,#REF!,$C66)</f>
        <v>#REF!</v>
      </c>
    </row>
    <row r="67" spans="1:32" s="12" customFormat="1">
      <c r="A67" s="653" t="s">
        <v>498</v>
      </c>
      <c r="B67" s="653">
        <v>609</v>
      </c>
      <c r="C67" s="653">
        <v>6221</v>
      </c>
      <c r="D67" s="9"/>
      <c r="E67" s="6"/>
      <c r="F67" s="6"/>
      <c r="G67" s="6"/>
      <c r="H67" s="6"/>
      <c r="I67" s="6"/>
      <c r="J67" s="6"/>
      <c r="K67" s="89"/>
      <c r="L67" s="88"/>
      <c r="M67" s="89"/>
      <c r="N67" s="10"/>
      <c r="O67" s="10"/>
      <c r="P67" s="11"/>
      <c r="Q67" s="45"/>
      <c r="R67" s="743"/>
      <c r="S67" s="22"/>
      <c r="T67" s="22" t="e">
        <f>SUMIFS(#REF!,#REF!,$A67,#REF!,$C67)</f>
        <v>#REF!</v>
      </c>
      <c r="U67" s="22" t="e">
        <f>SUMIFS(#REF!,#REF!,$A67,#REF!,$C67)</f>
        <v>#REF!</v>
      </c>
      <c r="V67" s="22" t="e">
        <f>SUMIFS(#REF!,#REF!,$A67,#REF!,$C67)</f>
        <v>#REF!</v>
      </c>
      <c r="W67" s="22" t="e">
        <f>SUMIFS(#REF!,#REF!,$A67,#REF!,$C67)</f>
        <v>#REF!</v>
      </c>
      <c r="X67" s="22" t="e">
        <f>SUMIFS(#REF!,#REF!,$A67,#REF!,$C67)</f>
        <v>#REF!</v>
      </c>
      <c r="Y67" s="22" t="e">
        <f>SUMIFS(#REF!,#REF!,$A67,#REF!,$C67)</f>
        <v>#REF!</v>
      </c>
      <c r="Z67" s="22" t="e">
        <f>SUMIFS(#REF!,#REF!,$A67,#REF!,$C67)</f>
        <v>#REF!</v>
      </c>
      <c r="AA67" s="22" t="e">
        <f>SUMIFS(#REF!,#REF!,$A67,#REF!,$C67)</f>
        <v>#REF!</v>
      </c>
      <c r="AB67" s="22" t="e">
        <f>SUMIFS(#REF!,#REF!,$A67,#REF!,$C67)</f>
        <v>#REF!</v>
      </c>
      <c r="AC67" s="22" t="e">
        <f>SUMIFS(#REF!,#REF!,$A67,#REF!,$C67)</f>
        <v>#REF!</v>
      </c>
      <c r="AD67" s="22" t="e">
        <f>SUMIFS(#REF!,#REF!,$A67,#REF!,$C67)</f>
        <v>#REF!</v>
      </c>
      <c r="AE67" s="22" t="e">
        <f>SUMIFS(#REF!,#REF!,$A67,#REF!,$C67)</f>
        <v>#REF!</v>
      </c>
      <c r="AF67" s="22" t="e">
        <f>SUMIFS(#REF!,#REF!,$A67,#REF!,$C67)</f>
        <v>#REF!</v>
      </c>
    </row>
    <row r="68" spans="1:32" s="12" customFormat="1">
      <c r="A68" s="653" t="s">
        <v>319</v>
      </c>
      <c r="B68" s="653">
        <v>609</v>
      </c>
      <c r="C68" s="653">
        <v>6221</v>
      </c>
      <c r="D68" s="9"/>
      <c r="E68" s="6"/>
      <c r="F68" s="6"/>
      <c r="G68" s="6"/>
      <c r="H68" s="6"/>
      <c r="I68" s="6"/>
      <c r="J68" s="6"/>
      <c r="K68" s="89"/>
      <c r="L68" s="88"/>
      <c r="M68" s="89"/>
      <c r="N68" s="10"/>
      <c r="O68" s="10"/>
      <c r="P68" s="11"/>
      <c r="Q68" s="45"/>
      <c r="R68" s="743"/>
      <c r="S68" s="22"/>
      <c r="T68" s="22" t="e">
        <f>SUMIFS(#REF!,#REF!,$A68,#REF!,$C68)</f>
        <v>#REF!</v>
      </c>
      <c r="U68" s="22" t="e">
        <f>SUMIFS(#REF!,#REF!,$A68,#REF!,$C68)</f>
        <v>#REF!</v>
      </c>
      <c r="V68" s="22" t="e">
        <f>SUMIFS(#REF!,#REF!,$A68,#REF!,$C68)</f>
        <v>#REF!</v>
      </c>
      <c r="W68" s="22" t="e">
        <f>SUMIFS(#REF!,#REF!,$A68,#REF!,$C68)</f>
        <v>#REF!</v>
      </c>
      <c r="X68" s="22" t="e">
        <f>SUMIFS(#REF!,#REF!,$A68,#REF!,$C68)</f>
        <v>#REF!</v>
      </c>
      <c r="Y68" s="22" t="e">
        <f>SUMIFS(#REF!,#REF!,$A68,#REF!,$C68)</f>
        <v>#REF!</v>
      </c>
      <c r="Z68" s="22" t="e">
        <f>SUMIFS(#REF!,#REF!,$A68,#REF!,$C68)</f>
        <v>#REF!</v>
      </c>
      <c r="AA68" s="22" t="e">
        <f>SUMIFS(#REF!,#REF!,$A68,#REF!,$C68)</f>
        <v>#REF!</v>
      </c>
      <c r="AB68" s="22" t="e">
        <f>SUMIFS(#REF!,#REF!,$A68,#REF!,$C68)</f>
        <v>#REF!</v>
      </c>
      <c r="AC68" s="22" t="e">
        <f>SUMIFS(#REF!,#REF!,$A68,#REF!,$C68)</f>
        <v>#REF!</v>
      </c>
      <c r="AD68" s="22" t="e">
        <f>SUMIFS(#REF!,#REF!,$A68,#REF!,$C68)</f>
        <v>#REF!</v>
      </c>
      <c r="AE68" s="22" t="e">
        <f>SUMIFS(#REF!,#REF!,$A68,#REF!,$C68)</f>
        <v>#REF!</v>
      </c>
      <c r="AF68" s="22" t="e">
        <f>SUMIFS(#REF!,#REF!,$A68,#REF!,$C68)</f>
        <v>#REF!</v>
      </c>
    </row>
    <row r="69" spans="1:32" s="12" customFormat="1">
      <c r="A69" s="653"/>
      <c r="B69" s="653"/>
      <c r="C69" s="774" t="str">
        <f>CONCATENATE("TOTAL ",C68)</f>
        <v>TOTAL 6221</v>
      </c>
      <c r="D69" s="44"/>
      <c r="E69" s="6"/>
      <c r="F69" s="6"/>
      <c r="G69" s="6"/>
      <c r="H69" s="6"/>
      <c r="I69" s="6"/>
      <c r="J69" s="6"/>
      <c r="K69" s="89"/>
      <c r="L69" s="88"/>
      <c r="M69" s="89"/>
      <c r="N69" s="10"/>
      <c r="O69" s="10"/>
      <c r="P69" s="11"/>
      <c r="Q69" s="45"/>
      <c r="R69" s="743"/>
      <c r="T69" s="760" t="e">
        <f>T67+T68+T66</f>
        <v>#REF!</v>
      </c>
      <c r="U69" s="760" t="e">
        <f t="shared" ref="U69" si="112">U67+U68+U66</f>
        <v>#REF!</v>
      </c>
      <c r="V69" s="760" t="e">
        <f t="shared" ref="V69" si="113">V67+V68+V66</f>
        <v>#REF!</v>
      </c>
      <c r="W69" s="760" t="e">
        <f t="shared" ref="W69" si="114">W67+W68+W66</f>
        <v>#REF!</v>
      </c>
      <c r="X69" s="760" t="e">
        <f t="shared" ref="X69" si="115">X67+X68+X66</f>
        <v>#REF!</v>
      </c>
      <c r="Y69" s="760" t="e">
        <f t="shared" ref="Y69" si="116">Y67+Y68+Y66</f>
        <v>#REF!</v>
      </c>
      <c r="Z69" s="760" t="e">
        <f t="shared" ref="Z69" si="117">Z67+Z68+Z66</f>
        <v>#REF!</v>
      </c>
      <c r="AA69" s="760" t="e">
        <f t="shared" ref="AA69" si="118">AA67+AA68+AA66</f>
        <v>#REF!</v>
      </c>
      <c r="AB69" s="760" t="e">
        <f t="shared" ref="AB69" si="119">AB67+AB68+AB66</f>
        <v>#REF!</v>
      </c>
      <c r="AC69" s="760" t="e">
        <f t="shared" ref="AC69" si="120">AC67+AC68+AC66</f>
        <v>#REF!</v>
      </c>
      <c r="AD69" s="760" t="e">
        <f t="shared" ref="AD69" si="121">AD67+AD68+AD66</f>
        <v>#REF!</v>
      </c>
      <c r="AE69" s="760" t="e">
        <f t="shared" ref="AE69" si="122">AE67+AE68+AE66</f>
        <v>#REF!</v>
      </c>
      <c r="AF69" s="760" t="e">
        <f t="shared" ref="AF69" si="123">AF67+AF68+AF66</f>
        <v>#REF!</v>
      </c>
    </row>
    <row r="70" spans="1:32" s="12" customFormat="1">
      <c r="A70" s="653" t="s">
        <v>498</v>
      </c>
      <c r="B70" s="653">
        <v>609</v>
      </c>
      <c r="C70" s="653">
        <v>6122</v>
      </c>
      <c r="D70" s="9"/>
      <c r="E70" s="6"/>
      <c r="F70" s="6"/>
      <c r="G70" s="6"/>
      <c r="H70" s="6"/>
      <c r="I70" s="6"/>
      <c r="J70" s="6"/>
      <c r="K70" s="89"/>
      <c r="L70" s="88"/>
      <c r="M70" s="89"/>
      <c r="N70" s="10"/>
      <c r="O70" s="10"/>
      <c r="P70" s="11"/>
      <c r="Q70" s="45"/>
      <c r="R70" s="743"/>
      <c r="S70" s="22"/>
      <c r="T70" s="22" t="e">
        <f>SUMIFS(#REF!,#REF!,$A70,#REF!,$C70)</f>
        <v>#REF!</v>
      </c>
      <c r="U70" s="22" t="e">
        <f>SUMIFS(#REF!,#REF!,$A70,#REF!,$C70)</f>
        <v>#REF!</v>
      </c>
      <c r="V70" s="22" t="e">
        <f>SUMIFS(#REF!,#REF!,$A70,#REF!,$C70)</f>
        <v>#REF!</v>
      </c>
      <c r="W70" s="22" t="e">
        <f>SUMIFS(#REF!,#REF!,$A70,#REF!,$C70)</f>
        <v>#REF!</v>
      </c>
      <c r="X70" s="22" t="e">
        <f>SUMIFS(#REF!,#REF!,$A70,#REF!,$C70)</f>
        <v>#REF!</v>
      </c>
      <c r="Y70" s="22" t="e">
        <f>SUMIFS(#REF!,#REF!,$A70,#REF!,$C70)</f>
        <v>#REF!</v>
      </c>
      <c r="Z70" s="22" t="e">
        <f>SUMIFS(#REF!,#REF!,$A70,#REF!,$C70)</f>
        <v>#REF!</v>
      </c>
      <c r="AA70" s="22" t="e">
        <f>SUMIFS(#REF!,#REF!,$A70,#REF!,$C70)</f>
        <v>#REF!</v>
      </c>
      <c r="AB70" s="22" t="e">
        <f>SUMIFS(#REF!,#REF!,$A70,#REF!,$C70)</f>
        <v>#REF!</v>
      </c>
      <c r="AC70" s="22" t="e">
        <f>SUMIFS(#REF!,#REF!,$A70,#REF!,$C70)</f>
        <v>#REF!</v>
      </c>
      <c r="AD70" s="22" t="e">
        <f>SUMIFS(#REF!,#REF!,$A70,#REF!,$C70)</f>
        <v>#REF!</v>
      </c>
      <c r="AE70" s="22" t="e">
        <f>SUMIFS(#REF!,#REF!,$A70,#REF!,$C70)</f>
        <v>#REF!</v>
      </c>
      <c r="AF70" s="22" t="e">
        <f>SUMIFS(#REF!,#REF!,$A70,#REF!,$C70)</f>
        <v>#REF!</v>
      </c>
    </row>
    <row r="71" spans="1:32" s="12" customFormat="1">
      <c r="A71" s="653"/>
      <c r="B71" s="653"/>
      <c r="C71" s="774" t="str">
        <f>CONCATENATE("TOTAL ",C70)</f>
        <v>TOTAL 6122</v>
      </c>
      <c r="D71" s="44"/>
      <c r="E71" s="6"/>
      <c r="F71" s="6"/>
      <c r="G71" s="6"/>
      <c r="H71" s="6"/>
      <c r="I71" s="6"/>
      <c r="J71" s="6"/>
      <c r="K71" s="89"/>
      <c r="L71" s="88"/>
      <c r="M71" s="89"/>
      <c r="N71" s="10"/>
      <c r="O71" s="10"/>
      <c r="P71" s="11"/>
      <c r="Q71" s="45"/>
      <c r="R71" s="743"/>
      <c r="S71" s="22"/>
      <c r="T71" s="760" t="e">
        <f>T70</f>
        <v>#REF!</v>
      </c>
      <c r="U71" s="760" t="e">
        <f t="shared" ref="U71" si="124">U70</f>
        <v>#REF!</v>
      </c>
      <c r="V71" s="760" t="e">
        <f t="shared" ref="V71" si="125">V70</f>
        <v>#REF!</v>
      </c>
      <c r="W71" s="760" t="e">
        <f t="shared" ref="W71" si="126">W70</f>
        <v>#REF!</v>
      </c>
      <c r="X71" s="760" t="e">
        <f t="shared" ref="X71" si="127">X70</f>
        <v>#REF!</v>
      </c>
      <c r="Y71" s="760" t="e">
        <f t="shared" ref="Y71" si="128">Y70</f>
        <v>#REF!</v>
      </c>
      <c r="Z71" s="760" t="e">
        <f t="shared" ref="Z71" si="129">Z70</f>
        <v>#REF!</v>
      </c>
      <c r="AA71" s="760" t="e">
        <f t="shared" ref="AA71" si="130">AA70</f>
        <v>#REF!</v>
      </c>
      <c r="AB71" s="760" t="e">
        <f t="shared" ref="AB71" si="131">AB70</f>
        <v>#REF!</v>
      </c>
      <c r="AC71" s="760" t="e">
        <f t="shared" ref="AC71" si="132">AC70</f>
        <v>#REF!</v>
      </c>
      <c r="AD71" s="760" t="e">
        <f t="shared" ref="AD71" si="133">AD70</f>
        <v>#REF!</v>
      </c>
      <c r="AE71" s="760" t="e">
        <f t="shared" ref="AE71" si="134">AE70</f>
        <v>#REF!</v>
      </c>
      <c r="AF71" s="760" t="e">
        <f t="shared" ref="AF71" si="135">AF70</f>
        <v>#REF!</v>
      </c>
    </row>
    <row r="72" spans="1:32" s="12" customFormat="1">
      <c r="A72" s="763"/>
      <c r="B72" s="763"/>
      <c r="C72" s="775" t="s">
        <v>256</v>
      </c>
      <c r="D72" s="773"/>
      <c r="E72" s="765"/>
      <c r="F72" s="765"/>
      <c r="G72" s="765"/>
      <c r="H72" s="765"/>
      <c r="I72" s="765"/>
      <c r="J72" s="765"/>
      <c r="K72" s="766"/>
      <c r="L72" s="767"/>
      <c r="M72" s="766"/>
      <c r="N72" s="768"/>
      <c r="O72" s="768"/>
      <c r="P72" s="769"/>
      <c r="Q72" s="770"/>
      <c r="R72" s="771"/>
      <c r="S72" s="772"/>
      <c r="T72" s="764" t="e">
        <f>T71+T69+T65</f>
        <v>#REF!</v>
      </c>
      <c r="U72" s="764" t="e">
        <f t="shared" ref="U72:AF72" si="136">U71+U69+U65</f>
        <v>#REF!</v>
      </c>
      <c r="V72" s="764" t="e">
        <f t="shared" si="136"/>
        <v>#REF!</v>
      </c>
      <c r="W72" s="764" t="e">
        <f t="shared" si="136"/>
        <v>#REF!</v>
      </c>
      <c r="X72" s="764" t="e">
        <f t="shared" si="136"/>
        <v>#REF!</v>
      </c>
      <c r="Y72" s="764" t="e">
        <f t="shared" si="136"/>
        <v>#REF!</v>
      </c>
      <c r="Z72" s="764" t="e">
        <f t="shared" si="136"/>
        <v>#REF!</v>
      </c>
      <c r="AA72" s="764" t="e">
        <f t="shared" si="136"/>
        <v>#REF!</v>
      </c>
      <c r="AB72" s="764" t="e">
        <f t="shared" si="136"/>
        <v>#REF!</v>
      </c>
      <c r="AC72" s="764" t="e">
        <f t="shared" si="136"/>
        <v>#REF!</v>
      </c>
      <c r="AD72" s="764" t="e">
        <f t="shared" si="136"/>
        <v>#REF!</v>
      </c>
      <c r="AE72" s="764" t="e">
        <f t="shared" si="136"/>
        <v>#REF!</v>
      </c>
      <c r="AF72" s="764" t="e">
        <f t="shared" si="136"/>
        <v>#REF!</v>
      </c>
    </row>
    <row r="74" spans="1:32">
      <c r="A74" s="762">
        <v>610</v>
      </c>
    </row>
    <row r="75" spans="1:32" s="12" customFormat="1">
      <c r="A75" s="653" t="s">
        <v>320</v>
      </c>
      <c r="B75" s="653">
        <v>610</v>
      </c>
      <c r="C75" s="653">
        <v>6141</v>
      </c>
      <c r="D75" s="9"/>
      <c r="E75" s="6"/>
      <c r="F75" s="6"/>
      <c r="G75" s="6"/>
      <c r="H75" s="6"/>
      <c r="I75" s="6"/>
      <c r="J75" s="6"/>
      <c r="K75" s="89"/>
      <c r="L75" s="88"/>
      <c r="M75" s="89"/>
      <c r="N75" s="10"/>
      <c r="O75" s="10"/>
      <c r="P75" s="11"/>
      <c r="Q75" s="45"/>
      <c r="R75" s="743"/>
      <c r="S75" s="22"/>
      <c r="T75" s="22" t="e">
        <f>SUMIFS(#REF!,#REF!,$A75,#REF!,$C75)</f>
        <v>#REF!</v>
      </c>
      <c r="U75" s="22" t="e">
        <f>SUMIFS(#REF!,#REF!,$A75,#REF!,$C75)</f>
        <v>#REF!</v>
      </c>
      <c r="V75" s="22" t="e">
        <f>SUMIFS(#REF!,#REF!,$A75,#REF!,$C75)</f>
        <v>#REF!</v>
      </c>
      <c r="W75" s="22" t="e">
        <f>SUMIFS(#REF!,#REF!,$A75,#REF!,$C75)</f>
        <v>#REF!</v>
      </c>
      <c r="X75" s="22" t="e">
        <f>SUMIFS(#REF!,#REF!,$A75,#REF!,$C75)</f>
        <v>#REF!</v>
      </c>
      <c r="Y75" s="22" t="e">
        <f>SUMIFS(#REF!,#REF!,$A75,#REF!,$C75)</f>
        <v>#REF!</v>
      </c>
      <c r="Z75" s="22" t="e">
        <f>SUMIFS(#REF!,#REF!,$A75,#REF!,$C75)</f>
        <v>#REF!</v>
      </c>
      <c r="AA75" s="22" t="e">
        <f>SUMIFS(#REF!,#REF!,$A75,#REF!,$C75)</f>
        <v>#REF!</v>
      </c>
      <c r="AB75" s="22" t="e">
        <f>SUMIFS(#REF!,#REF!,$A75,#REF!,$C75)</f>
        <v>#REF!</v>
      </c>
      <c r="AC75" s="22" t="e">
        <f>SUMIFS(#REF!,#REF!,$A75,#REF!,$C75)</f>
        <v>#REF!</v>
      </c>
      <c r="AD75" s="22" t="e">
        <f>SUMIFS(#REF!,#REF!,$A75,#REF!,$C75)</f>
        <v>#REF!</v>
      </c>
      <c r="AE75" s="22" t="e">
        <f>SUMIFS(#REF!,#REF!,$A75,#REF!,$C75)</f>
        <v>#REF!</v>
      </c>
      <c r="AF75" s="22" t="e">
        <f>SUMIFS(#REF!,#REF!,$A75,#REF!,$C75)</f>
        <v>#REF!</v>
      </c>
    </row>
    <row r="76" spans="1:32" s="12" customFormat="1">
      <c r="A76" s="763"/>
      <c r="B76" s="763"/>
      <c r="C76" s="775" t="str">
        <f>CONCATENATE("TOTAL ",C75)</f>
        <v>TOTAL 6141</v>
      </c>
      <c r="D76" s="773"/>
      <c r="E76" s="765"/>
      <c r="F76" s="765"/>
      <c r="G76" s="765"/>
      <c r="H76" s="765"/>
      <c r="I76" s="765"/>
      <c r="J76" s="765"/>
      <c r="K76" s="766"/>
      <c r="L76" s="767"/>
      <c r="M76" s="766"/>
      <c r="N76" s="768"/>
      <c r="O76" s="768"/>
      <c r="P76" s="769"/>
      <c r="Q76" s="770"/>
      <c r="R76" s="771"/>
      <c r="S76" s="772"/>
      <c r="T76" s="764" t="e">
        <f>T75</f>
        <v>#REF!</v>
      </c>
      <c r="U76" s="764" t="e">
        <f t="shared" ref="U76" si="137">U75</f>
        <v>#REF!</v>
      </c>
      <c r="V76" s="764" t="e">
        <f t="shared" ref="V76" si="138">V75</f>
        <v>#REF!</v>
      </c>
      <c r="W76" s="764" t="e">
        <f t="shared" ref="W76" si="139">W75</f>
        <v>#REF!</v>
      </c>
      <c r="X76" s="764" t="e">
        <f t="shared" ref="X76" si="140">X75</f>
        <v>#REF!</v>
      </c>
      <c r="Y76" s="764" t="e">
        <f t="shared" ref="Y76" si="141">Y75</f>
        <v>#REF!</v>
      </c>
      <c r="Z76" s="764" t="e">
        <f t="shared" ref="Z76" si="142">Z75</f>
        <v>#REF!</v>
      </c>
      <c r="AA76" s="764" t="e">
        <f t="shared" ref="AA76" si="143">AA75</f>
        <v>#REF!</v>
      </c>
      <c r="AB76" s="764" t="e">
        <f t="shared" ref="AB76" si="144">AB75</f>
        <v>#REF!</v>
      </c>
      <c r="AC76" s="764" t="e">
        <f t="shared" ref="AC76" si="145">AC75</f>
        <v>#REF!</v>
      </c>
      <c r="AD76" s="764" t="e">
        <f t="shared" ref="AD76" si="146">AD75</f>
        <v>#REF!</v>
      </c>
      <c r="AE76" s="764" t="e">
        <f t="shared" ref="AE76" si="147">AE75</f>
        <v>#REF!</v>
      </c>
      <c r="AF76" s="764" t="e">
        <f t="shared" ref="AF76" si="148">AF75</f>
        <v>#REF!</v>
      </c>
    </row>
    <row r="79" spans="1:32">
      <c r="A79" s="762">
        <v>611</v>
      </c>
    </row>
    <row r="80" spans="1:32" s="12" customFormat="1">
      <c r="A80" s="653" t="s">
        <v>500</v>
      </c>
      <c r="B80" s="653">
        <v>611</v>
      </c>
      <c r="C80" s="653">
        <v>6141</v>
      </c>
      <c r="D80" s="9"/>
      <c r="E80" s="6"/>
      <c r="F80" s="6"/>
      <c r="G80" s="6"/>
      <c r="H80" s="6"/>
      <c r="I80" s="6"/>
      <c r="J80" s="6"/>
      <c r="K80" s="89"/>
      <c r="L80" s="88"/>
      <c r="M80" s="89"/>
      <c r="N80" s="10"/>
      <c r="O80" s="10"/>
      <c r="P80" s="11"/>
      <c r="Q80" s="45"/>
      <c r="R80" s="743"/>
      <c r="S80" s="22"/>
      <c r="T80" s="22" t="e">
        <f>SUMIFS(#REF!,#REF!,$A80,#REF!,$C80)</f>
        <v>#REF!</v>
      </c>
      <c r="U80" s="22" t="e">
        <f>SUMIFS(#REF!,#REF!,$A80,#REF!,$C80)</f>
        <v>#REF!</v>
      </c>
      <c r="V80" s="22" t="e">
        <f>SUMIFS(#REF!,#REF!,$A80,#REF!,$C80)</f>
        <v>#REF!</v>
      </c>
      <c r="W80" s="22" t="e">
        <f>SUMIFS(#REF!,#REF!,$A80,#REF!,$C80)</f>
        <v>#REF!</v>
      </c>
      <c r="X80" s="22" t="e">
        <f>SUMIFS(#REF!,#REF!,$A80,#REF!,$C80)</f>
        <v>#REF!</v>
      </c>
      <c r="Y80" s="22" t="e">
        <f>SUMIFS(#REF!,#REF!,$A80,#REF!,$C80)</f>
        <v>#REF!</v>
      </c>
      <c r="Z80" s="22" t="e">
        <f>SUMIFS(#REF!,#REF!,$A80,#REF!,$C80)</f>
        <v>#REF!</v>
      </c>
      <c r="AA80" s="22" t="e">
        <f>SUMIFS(#REF!,#REF!,$A80,#REF!,$C80)</f>
        <v>#REF!</v>
      </c>
      <c r="AB80" s="22" t="e">
        <f>SUMIFS(#REF!,#REF!,$A80,#REF!,$C80)</f>
        <v>#REF!</v>
      </c>
      <c r="AC80" s="22" t="e">
        <f>SUMIFS(#REF!,#REF!,$A80,#REF!,$C80)</f>
        <v>#REF!</v>
      </c>
      <c r="AD80" s="22" t="e">
        <f>SUMIFS(#REF!,#REF!,$A80,#REF!,$C80)</f>
        <v>#REF!</v>
      </c>
      <c r="AE80" s="22" t="e">
        <f>SUMIFS(#REF!,#REF!,$A80,#REF!,$C80)</f>
        <v>#REF!</v>
      </c>
      <c r="AF80" s="22" t="e">
        <f>SUMIFS(#REF!,#REF!,$A80,#REF!,$C80)</f>
        <v>#REF!</v>
      </c>
    </row>
    <row r="81" spans="1:32" s="12" customFormat="1">
      <c r="A81" s="653" t="s">
        <v>501</v>
      </c>
      <c r="B81" s="653">
        <v>611</v>
      </c>
      <c r="C81" s="653">
        <v>6141</v>
      </c>
      <c r="D81" s="9"/>
      <c r="E81" s="6"/>
      <c r="F81" s="6"/>
      <c r="G81" s="6"/>
      <c r="H81" s="6"/>
      <c r="I81" s="6"/>
      <c r="J81" s="6"/>
      <c r="K81" s="89"/>
      <c r="L81" s="88"/>
      <c r="M81" s="89"/>
      <c r="N81" s="10"/>
      <c r="O81" s="10"/>
      <c r="P81" s="11"/>
      <c r="Q81" s="45"/>
      <c r="R81" s="743"/>
      <c r="S81" s="22"/>
      <c r="T81" s="22" t="e">
        <f>SUMIFS(#REF!,#REF!,$A81,#REF!,$C81)</f>
        <v>#REF!</v>
      </c>
      <c r="U81" s="22" t="e">
        <f>SUMIFS(#REF!,#REF!,$A81,#REF!,$C81)</f>
        <v>#REF!</v>
      </c>
      <c r="V81" s="22" t="e">
        <f>SUMIFS(#REF!,#REF!,$A81,#REF!,$C81)</f>
        <v>#REF!</v>
      </c>
      <c r="W81" s="22" t="e">
        <f>SUMIFS(#REF!,#REF!,$A81,#REF!,$C81)</f>
        <v>#REF!</v>
      </c>
      <c r="X81" s="22" t="e">
        <f>SUMIFS(#REF!,#REF!,$A81,#REF!,$C81)</f>
        <v>#REF!</v>
      </c>
      <c r="Y81" s="22" t="e">
        <f>SUMIFS(#REF!,#REF!,$A81,#REF!,$C81)</f>
        <v>#REF!</v>
      </c>
      <c r="Z81" s="22" t="e">
        <f>SUMIFS(#REF!,#REF!,$A81,#REF!,$C81)</f>
        <v>#REF!</v>
      </c>
      <c r="AA81" s="22" t="e">
        <f>SUMIFS(#REF!,#REF!,$A81,#REF!,$C81)</f>
        <v>#REF!</v>
      </c>
      <c r="AB81" s="22" t="e">
        <f>SUMIFS(#REF!,#REF!,$A81,#REF!,$C81)</f>
        <v>#REF!</v>
      </c>
      <c r="AC81" s="22" t="e">
        <f>SUMIFS(#REF!,#REF!,$A81,#REF!,$C81)</f>
        <v>#REF!</v>
      </c>
      <c r="AD81" s="22" t="e">
        <f>SUMIFS(#REF!,#REF!,$A81,#REF!,$C81)</f>
        <v>#REF!</v>
      </c>
      <c r="AE81" s="22" t="e">
        <f>SUMIFS(#REF!,#REF!,$A81,#REF!,$C81)</f>
        <v>#REF!</v>
      </c>
      <c r="AF81" s="22" t="e">
        <f>SUMIFS(#REF!,#REF!,$A81,#REF!,$C81)</f>
        <v>#REF!</v>
      </c>
    </row>
    <row r="82" spans="1:32" s="12" customFormat="1">
      <c r="A82" s="653"/>
      <c r="B82" s="653"/>
      <c r="C82" s="774" t="str">
        <f>CONCATENATE("TOTAL ",C81)</f>
        <v>TOTAL 6141</v>
      </c>
      <c r="D82" s="44"/>
      <c r="E82" s="6"/>
      <c r="F82" s="6"/>
      <c r="G82" s="6"/>
      <c r="H82" s="6"/>
      <c r="I82" s="6"/>
      <c r="J82" s="6"/>
      <c r="K82" s="89"/>
      <c r="L82" s="88"/>
      <c r="M82" s="89"/>
      <c r="N82" s="10"/>
      <c r="O82" s="10"/>
      <c r="P82" s="11"/>
      <c r="Q82" s="45"/>
      <c r="R82" s="743"/>
      <c r="T82" s="760" t="e">
        <f>T80+T81</f>
        <v>#REF!</v>
      </c>
      <c r="U82" s="760" t="e">
        <f>U80+U81</f>
        <v>#REF!</v>
      </c>
      <c r="V82" s="760" t="e">
        <f t="shared" ref="V82" si="149">V80+V81</f>
        <v>#REF!</v>
      </c>
      <c r="W82" s="760" t="e">
        <f t="shared" ref="W82" si="150">W80+W81</f>
        <v>#REF!</v>
      </c>
      <c r="X82" s="760" t="e">
        <f t="shared" ref="X82" si="151">X80+X81</f>
        <v>#REF!</v>
      </c>
      <c r="Y82" s="760" t="e">
        <f t="shared" ref="Y82" si="152">Y80+Y81</f>
        <v>#REF!</v>
      </c>
      <c r="Z82" s="760" t="e">
        <f t="shared" ref="Z82" si="153">Z80+Z81</f>
        <v>#REF!</v>
      </c>
      <c r="AA82" s="760" t="e">
        <f t="shared" ref="AA82" si="154">AA80+AA81</f>
        <v>#REF!</v>
      </c>
      <c r="AB82" s="760" t="e">
        <f t="shared" ref="AB82" si="155">AB80+AB81</f>
        <v>#REF!</v>
      </c>
      <c r="AC82" s="760" t="e">
        <f t="shared" ref="AC82" si="156">AC80+AC81</f>
        <v>#REF!</v>
      </c>
      <c r="AD82" s="760" t="e">
        <f t="shared" ref="AD82" si="157">AD80+AD81</f>
        <v>#REF!</v>
      </c>
      <c r="AE82" s="760" t="e">
        <f t="shared" ref="AE82" si="158">AE80+AE81</f>
        <v>#REF!</v>
      </c>
      <c r="AF82" s="760" t="e">
        <f t="shared" ref="AF82" si="159">AF80+AF81</f>
        <v>#REF!</v>
      </c>
    </row>
    <row r="83" spans="1:32" s="12" customFormat="1">
      <c r="A83" s="653" t="s">
        <v>500</v>
      </c>
      <c r="B83" s="653">
        <v>611</v>
      </c>
      <c r="C83" s="653">
        <v>6221</v>
      </c>
      <c r="D83" s="9"/>
      <c r="E83" s="6"/>
      <c r="F83" s="6"/>
      <c r="G83" s="6"/>
      <c r="H83" s="6"/>
      <c r="I83" s="6"/>
      <c r="J83" s="6"/>
      <c r="K83" s="89"/>
      <c r="L83" s="88"/>
      <c r="M83" s="89"/>
      <c r="N83" s="10"/>
      <c r="O83" s="10"/>
      <c r="P83" s="11"/>
      <c r="Q83" s="45"/>
      <c r="R83" s="743"/>
      <c r="S83" s="22"/>
      <c r="T83" s="22" t="e">
        <f>SUMIFS(#REF!,#REF!,$A83,#REF!,$C83)</f>
        <v>#REF!</v>
      </c>
      <c r="U83" s="22" t="e">
        <f>SUMIFS(#REF!,#REF!,$A83,#REF!,$C83)</f>
        <v>#REF!</v>
      </c>
      <c r="V83" s="22" t="e">
        <f>SUMIFS(#REF!,#REF!,$A83,#REF!,$C83)</f>
        <v>#REF!</v>
      </c>
      <c r="W83" s="22" t="e">
        <f>SUMIFS(#REF!,#REF!,$A83,#REF!,$C83)</f>
        <v>#REF!</v>
      </c>
      <c r="X83" s="22" t="e">
        <f>SUMIFS(#REF!,#REF!,$A83,#REF!,$C83)</f>
        <v>#REF!</v>
      </c>
      <c r="Y83" s="22" t="e">
        <f>SUMIFS(#REF!,#REF!,$A83,#REF!,$C83)</f>
        <v>#REF!</v>
      </c>
      <c r="Z83" s="22" t="e">
        <f>SUMIFS(#REF!,#REF!,$A83,#REF!,$C83)</f>
        <v>#REF!</v>
      </c>
      <c r="AA83" s="22" t="e">
        <f>SUMIFS(#REF!,#REF!,$A83,#REF!,$C83)</f>
        <v>#REF!</v>
      </c>
      <c r="AB83" s="22" t="e">
        <f>SUMIFS(#REF!,#REF!,$A83,#REF!,$C83)</f>
        <v>#REF!</v>
      </c>
      <c r="AC83" s="22" t="e">
        <f>SUMIFS(#REF!,#REF!,$A83,#REF!,$C83)</f>
        <v>#REF!</v>
      </c>
      <c r="AD83" s="22" t="e">
        <f>SUMIFS(#REF!,#REF!,$A83,#REF!,$C83)</f>
        <v>#REF!</v>
      </c>
      <c r="AE83" s="22" t="e">
        <f>SUMIFS(#REF!,#REF!,$A83,#REF!,$C83)</f>
        <v>#REF!</v>
      </c>
      <c r="AF83" s="22" t="e">
        <f>SUMIFS(#REF!,#REF!,$A83,#REF!,$C83)</f>
        <v>#REF!</v>
      </c>
    </row>
    <row r="84" spans="1:32" s="12" customFormat="1">
      <c r="A84" s="653" t="s">
        <v>321</v>
      </c>
      <c r="B84" s="653">
        <v>611</v>
      </c>
      <c r="C84" s="653">
        <v>6221</v>
      </c>
      <c r="D84" s="9"/>
      <c r="E84" s="6"/>
      <c r="F84" s="6"/>
      <c r="G84" s="6"/>
      <c r="H84" s="6"/>
      <c r="I84" s="6"/>
      <c r="J84" s="6"/>
      <c r="K84" s="89"/>
      <c r="L84" s="88"/>
      <c r="M84" s="89"/>
      <c r="N84" s="10"/>
      <c r="O84" s="10"/>
      <c r="P84" s="11"/>
      <c r="Q84" s="45"/>
      <c r="R84" s="743"/>
      <c r="S84" s="22"/>
      <c r="T84" s="22" t="e">
        <f>SUMIFS(#REF!,#REF!,$A84,#REF!,$C84)</f>
        <v>#REF!</v>
      </c>
      <c r="U84" s="22" t="e">
        <f>SUMIFS(#REF!,#REF!,$A84,#REF!,$C84)</f>
        <v>#REF!</v>
      </c>
      <c r="V84" s="22" t="e">
        <f>SUMIFS(#REF!,#REF!,$A84,#REF!,$C84)</f>
        <v>#REF!</v>
      </c>
      <c r="W84" s="22" t="e">
        <f>SUMIFS(#REF!,#REF!,$A84,#REF!,$C84)</f>
        <v>#REF!</v>
      </c>
      <c r="X84" s="22" t="e">
        <f>SUMIFS(#REF!,#REF!,$A84,#REF!,$C84)</f>
        <v>#REF!</v>
      </c>
      <c r="Y84" s="22" t="e">
        <f>SUMIFS(#REF!,#REF!,$A84,#REF!,$C84)</f>
        <v>#REF!</v>
      </c>
      <c r="Z84" s="22" t="e">
        <f>SUMIFS(#REF!,#REF!,$A84,#REF!,$C84)</f>
        <v>#REF!</v>
      </c>
      <c r="AA84" s="22" t="e">
        <f>SUMIFS(#REF!,#REF!,$A84,#REF!,$C84)</f>
        <v>#REF!</v>
      </c>
      <c r="AB84" s="22" t="e">
        <f>SUMIFS(#REF!,#REF!,$A84,#REF!,$C84)</f>
        <v>#REF!</v>
      </c>
      <c r="AC84" s="22" t="e">
        <f>SUMIFS(#REF!,#REF!,$A84,#REF!,$C84)</f>
        <v>#REF!</v>
      </c>
      <c r="AD84" s="22" t="e">
        <f>SUMIFS(#REF!,#REF!,$A84,#REF!,$C84)</f>
        <v>#REF!</v>
      </c>
      <c r="AE84" s="22" t="e">
        <f>SUMIFS(#REF!,#REF!,$A84,#REF!,$C84)</f>
        <v>#REF!</v>
      </c>
      <c r="AF84" s="22" t="e">
        <f>SUMIFS(#REF!,#REF!,$A84,#REF!,$C84)</f>
        <v>#REF!</v>
      </c>
    </row>
    <row r="85" spans="1:32" s="12" customFormat="1">
      <c r="A85" s="653"/>
      <c r="B85" s="653"/>
      <c r="C85" s="774" t="str">
        <f>CONCATENATE("TOTAL ",C84)</f>
        <v>TOTAL 6221</v>
      </c>
      <c r="D85" s="44"/>
      <c r="E85" s="6"/>
      <c r="F85" s="6"/>
      <c r="G85" s="6"/>
      <c r="H85" s="6"/>
      <c r="I85" s="6"/>
      <c r="J85" s="6"/>
      <c r="K85" s="89"/>
      <c r="L85" s="88"/>
      <c r="M85" s="89"/>
      <c r="N85" s="10"/>
      <c r="O85" s="10"/>
      <c r="P85" s="11"/>
      <c r="Q85" s="45"/>
      <c r="R85" s="743"/>
      <c r="T85" s="760" t="e">
        <f>T83+T84</f>
        <v>#REF!</v>
      </c>
      <c r="U85" s="760" t="e">
        <f>U83+U84</f>
        <v>#REF!</v>
      </c>
      <c r="V85" s="760" t="e">
        <f t="shared" ref="V85" si="160">V83+V84</f>
        <v>#REF!</v>
      </c>
      <c r="W85" s="760" t="e">
        <f t="shared" ref="W85" si="161">W83+W84</f>
        <v>#REF!</v>
      </c>
      <c r="X85" s="760" t="e">
        <f t="shared" ref="X85" si="162">X83+X84</f>
        <v>#REF!</v>
      </c>
      <c r="Y85" s="760" t="e">
        <f t="shared" ref="Y85" si="163">Y83+Y84</f>
        <v>#REF!</v>
      </c>
      <c r="Z85" s="760" t="e">
        <f t="shared" ref="Z85" si="164">Z83+Z84</f>
        <v>#REF!</v>
      </c>
      <c r="AA85" s="760" t="e">
        <f t="shared" ref="AA85" si="165">AA83+AA84</f>
        <v>#REF!</v>
      </c>
      <c r="AB85" s="760" t="e">
        <f t="shared" ref="AB85" si="166">AB83+AB84</f>
        <v>#REF!</v>
      </c>
      <c r="AC85" s="760" t="e">
        <f t="shared" ref="AC85" si="167">AC83+AC84</f>
        <v>#REF!</v>
      </c>
      <c r="AD85" s="760" t="e">
        <f t="shared" ref="AD85" si="168">AD83+AD84</f>
        <v>#REF!</v>
      </c>
      <c r="AE85" s="760" t="e">
        <f t="shared" ref="AE85" si="169">AE83+AE84</f>
        <v>#REF!</v>
      </c>
      <c r="AF85" s="760" t="e">
        <f t="shared" ref="AF85" si="170">AF83+AF84</f>
        <v>#REF!</v>
      </c>
    </row>
    <row r="86" spans="1:32" s="12" customFormat="1">
      <c r="A86" s="653" t="s">
        <v>490</v>
      </c>
      <c r="B86" s="653">
        <v>611</v>
      </c>
      <c r="C86" s="653">
        <v>6152</v>
      </c>
      <c r="D86" s="9"/>
      <c r="E86" s="6"/>
      <c r="F86" s="6"/>
      <c r="G86" s="6"/>
      <c r="H86" s="6"/>
      <c r="I86" s="6"/>
      <c r="J86" s="6"/>
      <c r="K86" s="89"/>
      <c r="L86" s="88"/>
      <c r="M86" s="89"/>
      <c r="N86" s="10"/>
      <c r="O86" s="10"/>
      <c r="P86" s="11"/>
      <c r="Q86" s="45"/>
      <c r="R86" s="743"/>
      <c r="S86" s="22"/>
      <c r="T86" s="22">
        <f>SUMIFS('9-PUENVEHICU'!S:S,'9-PUENVEHICU'!$A:$A,$A86,'9-PUENVEHICU'!$C:$C,$C86)</f>
        <v>400000</v>
      </c>
      <c r="U86" s="22">
        <f>SUMIFS('9-PUENVEHICU'!T:T,'9-PUENVEHICU'!$A:$A,$A86,'9-PUENVEHICU'!$C:$C,$C86)</f>
        <v>0</v>
      </c>
      <c r="V86" s="22">
        <f>SUMIFS('9-PUENVEHICU'!U:U,'9-PUENVEHICU'!$A:$A,$A86,'9-PUENVEHICU'!$C:$C,$C86)</f>
        <v>0</v>
      </c>
      <c r="W86" s="22">
        <f>SUMIFS('9-PUENVEHICU'!V:V,'9-PUENVEHICU'!$A:$A,$A86,'9-PUENVEHICU'!$C:$C,$C86)</f>
        <v>200000</v>
      </c>
      <c r="X86" s="22">
        <f>SUMIFS('9-PUENVEHICU'!W:W,'9-PUENVEHICU'!$A:$A,$A86,'9-PUENVEHICU'!$C:$C,$C86)</f>
        <v>200000</v>
      </c>
      <c r="Y86" s="22">
        <f>SUMIFS('9-PUENVEHICU'!X:X,'9-PUENVEHICU'!$A:$A,$A86,'9-PUENVEHICU'!$C:$C,$C86)</f>
        <v>0</v>
      </c>
      <c r="Z86" s="22">
        <f>SUMIFS('9-PUENVEHICU'!Y:Y,'9-PUENVEHICU'!$A:$A,$A86,'9-PUENVEHICU'!$C:$C,$C86)</f>
        <v>0</v>
      </c>
      <c r="AA86" s="22">
        <f>SUMIFS('9-PUENVEHICU'!Z:Z,'9-PUENVEHICU'!$A:$A,$A86,'9-PUENVEHICU'!$C:$C,$C86)</f>
        <v>0</v>
      </c>
      <c r="AB86" s="22">
        <f>SUMIFS('9-PUENVEHICU'!AA:AA,'9-PUENVEHICU'!$A:$A,$A86,'9-PUENVEHICU'!$C:$C,$C86)</f>
        <v>0</v>
      </c>
      <c r="AC86" s="22">
        <f>SUMIFS('9-PUENVEHICU'!AB:AB,'9-PUENVEHICU'!$A:$A,$A86,'9-PUENVEHICU'!$C:$C,$C86)</f>
        <v>0</v>
      </c>
      <c r="AD86" s="22">
        <f>SUMIFS('9-PUENVEHICU'!AC:AC,'9-PUENVEHICU'!$A:$A,$A86,'9-PUENVEHICU'!$C:$C,$C86)</f>
        <v>0</v>
      </c>
      <c r="AE86" s="22">
        <f>SUMIFS('9-PUENVEHICU'!AD:AD,'9-PUENVEHICU'!$A:$A,$A86,'9-PUENVEHICU'!$C:$C,$C86)</f>
        <v>0</v>
      </c>
      <c r="AF86" s="22">
        <f>SUMIFS('9-PUENVEHICU'!AE:AE,'9-PUENVEHICU'!$A:$A,$A86,'9-PUENVEHICU'!$C:$C,$C86)</f>
        <v>0</v>
      </c>
    </row>
    <row r="87" spans="1:32" s="12" customFormat="1">
      <c r="A87" s="653" t="s">
        <v>321</v>
      </c>
      <c r="B87" s="653">
        <v>611</v>
      </c>
      <c r="C87" s="653">
        <v>6152</v>
      </c>
      <c r="D87" s="9"/>
      <c r="E87" s="6"/>
      <c r="F87" s="6"/>
      <c r="G87" s="6"/>
      <c r="H87" s="6"/>
      <c r="I87" s="6"/>
      <c r="J87" s="6"/>
      <c r="K87" s="89"/>
      <c r="L87" s="88"/>
      <c r="M87" s="89"/>
      <c r="N87" s="10"/>
      <c r="O87" s="10"/>
      <c r="P87" s="11"/>
      <c r="Q87" s="45"/>
      <c r="R87" s="743"/>
      <c r="S87" s="22"/>
      <c r="T87" s="22" t="e">
        <f>SUMIFS(#REF!,#REF!,$A87,#REF!,$C87)</f>
        <v>#REF!</v>
      </c>
      <c r="U87" s="22" t="e">
        <f>SUMIFS(#REF!,#REF!,$A87,#REF!,$C87)</f>
        <v>#REF!</v>
      </c>
      <c r="V87" s="22" t="e">
        <f>SUMIFS(#REF!,#REF!,$A87,#REF!,$C87)</f>
        <v>#REF!</v>
      </c>
      <c r="W87" s="22" t="e">
        <f>SUMIFS(#REF!,#REF!,$A87,#REF!,$C87)</f>
        <v>#REF!</v>
      </c>
      <c r="X87" s="22" t="e">
        <f>SUMIFS(#REF!,#REF!,$A87,#REF!,$C87)</f>
        <v>#REF!</v>
      </c>
      <c r="Y87" s="22" t="e">
        <f>SUMIFS(#REF!,#REF!,$A87,#REF!,$C87)</f>
        <v>#REF!</v>
      </c>
      <c r="Z87" s="22" t="e">
        <f>SUMIFS(#REF!,#REF!,$A87,#REF!,$C87)</f>
        <v>#REF!</v>
      </c>
      <c r="AA87" s="22" t="e">
        <f>SUMIFS(#REF!,#REF!,$A87,#REF!,$C87)</f>
        <v>#REF!</v>
      </c>
      <c r="AB87" s="22" t="e">
        <f>SUMIFS(#REF!,#REF!,$A87,#REF!,$C87)</f>
        <v>#REF!</v>
      </c>
      <c r="AC87" s="22" t="e">
        <f>SUMIFS(#REF!,#REF!,$A87,#REF!,$C87)</f>
        <v>#REF!</v>
      </c>
      <c r="AD87" s="22" t="e">
        <f>SUMIFS(#REF!,#REF!,$A87,#REF!,$C87)</f>
        <v>#REF!</v>
      </c>
      <c r="AE87" s="22" t="e">
        <f>SUMIFS(#REF!,#REF!,$A87,#REF!,$C87)</f>
        <v>#REF!</v>
      </c>
      <c r="AF87" s="22" t="e">
        <f>SUMIFS(#REF!,#REF!,$A87,#REF!,$C87)</f>
        <v>#REF!</v>
      </c>
    </row>
    <row r="88" spans="1:32" s="12" customFormat="1">
      <c r="A88" s="653"/>
      <c r="B88" s="653"/>
      <c r="C88" s="774" t="str">
        <f>CONCATENATE("TOTAL ",C87)</f>
        <v>TOTAL 6152</v>
      </c>
      <c r="D88" s="44"/>
      <c r="E88" s="6"/>
      <c r="F88" s="6"/>
      <c r="G88" s="6"/>
      <c r="H88" s="6"/>
      <c r="I88" s="6"/>
      <c r="J88" s="6"/>
      <c r="K88" s="89"/>
      <c r="L88" s="88"/>
      <c r="M88" s="89"/>
      <c r="N88" s="10"/>
      <c r="O88" s="10"/>
      <c r="P88" s="11"/>
      <c r="Q88" s="45"/>
      <c r="R88" s="743"/>
      <c r="T88" s="760" t="e">
        <f>T86+T87</f>
        <v>#REF!</v>
      </c>
      <c r="U88" s="760" t="e">
        <f>U86+U87</f>
        <v>#REF!</v>
      </c>
      <c r="V88" s="760" t="e">
        <f t="shared" ref="V88" si="171">V86+V87</f>
        <v>#REF!</v>
      </c>
      <c r="W88" s="760" t="e">
        <f t="shared" ref="W88" si="172">W86+W87</f>
        <v>#REF!</v>
      </c>
      <c r="X88" s="760" t="e">
        <f t="shared" ref="X88" si="173">X86+X87</f>
        <v>#REF!</v>
      </c>
      <c r="Y88" s="760" t="e">
        <f t="shared" ref="Y88" si="174">Y86+Y87</f>
        <v>#REF!</v>
      </c>
      <c r="Z88" s="760" t="e">
        <f t="shared" ref="Z88" si="175">Z86+Z87</f>
        <v>#REF!</v>
      </c>
      <c r="AA88" s="760" t="e">
        <f t="shared" ref="AA88" si="176">AA86+AA87</f>
        <v>#REF!</v>
      </c>
      <c r="AB88" s="760" t="e">
        <f t="shared" ref="AB88" si="177">AB86+AB87</f>
        <v>#REF!</v>
      </c>
      <c r="AC88" s="760" t="e">
        <f t="shared" ref="AC88" si="178">AC86+AC87</f>
        <v>#REF!</v>
      </c>
      <c r="AD88" s="760" t="e">
        <f t="shared" ref="AD88" si="179">AD86+AD87</f>
        <v>#REF!</v>
      </c>
      <c r="AE88" s="760" t="e">
        <f t="shared" ref="AE88" si="180">AE86+AE87</f>
        <v>#REF!</v>
      </c>
      <c r="AF88" s="760" t="e">
        <f t="shared" ref="AF88" si="181">AF86+AF87</f>
        <v>#REF!</v>
      </c>
    </row>
    <row r="89" spans="1:32" s="12" customFormat="1">
      <c r="A89" s="763"/>
      <c r="B89" s="763"/>
      <c r="C89" s="775" t="s">
        <v>256</v>
      </c>
      <c r="D89" s="773"/>
      <c r="E89" s="765"/>
      <c r="F89" s="765"/>
      <c r="G89" s="765"/>
      <c r="H89" s="765"/>
      <c r="I89" s="765"/>
      <c r="J89" s="765"/>
      <c r="K89" s="766"/>
      <c r="L89" s="767"/>
      <c r="M89" s="766"/>
      <c r="N89" s="768"/>
      <c r="O89" s="768"/>
      <c r="P89" s="769"/>
      <c r="Q89" s="770"/>
      <c r="R89" s="771"/>
      <c r="S89" s="772"/>
      <c r="T89" s="764" t="e">
        <f>T88+T85+T82</f>
        <v>#REF!</v>
      </c>
      <c r="U89" s="764" t="e">
        <f t="shared" ref="U89:AF89" si="182">U88+U85+U82</f>
        <v>#REF!</v>
      </c>
      <c r="V89" s="764" t="e">
        <f t="shared" si="182"/>
        <v>#REF!</v>
      </c>
      <c r="W89" s="764" t="e">
        <f t="shared" si="182"/>
        <v>#REF!</v>
      </c>
      <c r="X89" s="764" t="e">
        <f t="shared" si="182"/>
        <v>#REF!</v>
      </c>
      <c r="Y89" s="764" t="e">
        <f t="shared" si="182"/>
        <v>#REF!</v>
      </c>
      <c r="Z89" s="764" t="e">
        <f t="shared" si="182"/>
        <v>#REF!</v>
      </c>
      <c r="AA89" s="764" t="e">
        <f t="shared" si="182"/>
        <v>#REF!</v>
      </c>
      <c r="AB89" s="764" t="e">
        <f t="shared" si="182"/>
        <v>#REF!</v>
      </c>
      <c r="AC89" s="764" t="e">
        <f t="shared" si="182"/>
        <v>#REF!</v>
      </c>
      <c r="AD89" s="764" t="e">
        <f t="shared" si="182"/>
        <v>#REF!</v>
      </c>
      <c r="AE89" s="764" t="e">
        <f t="shared" si="182"/>
        <v>#REF!</v>
      </c>
      <c r="AF89" s="764" t="e">
        <f t="shared" si="182"/>
        <v>#REF!</v>
      </c>
    </row>
    <row r="92" spans="1:32">
      <c r="A92" s="762">
        <v>612</v>
      </c>
    </row>
    <row r="93" spans="1:32" s="12" customFormat="1">
      <c r="A93" s="653" t="s">
        <v>322</v>
      </c>
      <c r="B93" s="653">
        <v>612</v>
      </c>
      <c r="C93" s="653">
        <v>6221</v>
      </c>
      <c r="D93" s="9"/>
      <c r="E93" s="6"/>
      <c r="F93" s="6"/>
      <c r="G93" s="6"/>
      <c r="H93" s="6"/>
      <c r="I93" s="6"/>
      <c r="J93" s="6"/>
      <c r="K93" s="89"/>
      <c r="L93" s="88"/>
      <c r="M93" s="89"/>
      <c r="N93" s="10"/>
      <c r="O93" s="10"/>
      <c r="P93" s="11"/>
      <c r="Q93" s="45"/>
      <c r="R93" s="743"/>
      <c r="S93" s="22"/>
      <c r="T93" s="22" t="e">
        <f>SUMIFS(#REF!,#REF!,$A93,#REF!,$C93)</f>
        <v>#REF!</v>
      </c>
      <c r="U93" s="22" t="e">
        <f>SUMIFS(#REF!,#REF!,$A93,#REF!,$C93)</f>
        <v>#REF!</v>
      </c>
      <c r="V93" s="22" t="e">
        <f>SUMIFS(#REF!,#REF!,$A93,#REF!,$C93)</f>
        <v>#REF!</v>
      </c>
      <c r="W93" s="22" t="e">
        <f>SUMIFS(#REF!,#REF!,$A93,#REF!,$C93)</f>
        <v>#REF!</v>
      </c>
      <c r="X93" s="22" t="e">
        <f>SUMIFS(#REF!,#REF!,$A93,#REF!,$C93)</f>
        <v>#REF!</v>
      </c>
      <c r="Y93" s="22" t="e">
        <f>SUMIFS(#REF!,#REF!,$A93,#REF!,$C93)</f>
        <v>#REF!</v>
      </c>
      <c r="Z93" s="22" t="e">
        <f>SUMIFS(#REF!,#REF!,$A93,#REF!,$C93)</f>
        <v>#REF!</v>
      </c>
      <c r="AA93" s="22" t="e">
        <f>SUMIFS(#REF!,#REF!,$A93,#REF!,$C93)</f>
        <v>#REF!</v>
      </c>
      <c r="AB93" s="22" t="e">
        <f>SUMIFS(#REF!,#REF!,$A93,#REF!,$C93)</f>
        <v>#REF!</v>
      </c>
      <c r="AC93" s="22" t="e">
        <f>SUMIFS(#REF!,#REF!,$A93,#REF!,$C93)</f>
        <v>#REF!</v>
      </c>
      <c r="AD93" s="22" t="e">
        <f>SUMIFS(#REF!,#REF!,$A93,#REF!,$C93)</f>
        <v>#REF!</v>
      </c>
      <c r="AE93" s="22" t="e">
        <f>SUMIFS(#REF!,#REF!,$A93,#REF!,$C93)</f>
        <v>#REF!</v>
      </c>
      <c r="AF93" s="22" t="e">
        <f>SUMIFS(#REF!,#REF!,$A93,#REF!,$C93)</f>
        <v>#REF!</v>
      </c>
    </row>
    <row r="94" spans="1:32" s="12" customFormat="1">
      <c r="A94" s="763"/>
      <c r="B94" s="763"/>
      <c r="C94" s="775" t="str">
        <f>CONCATENATE("TOTAL ",C93)</f>
        <v>TOTAL 6221</v>
      </c>
      <c r="D94" s="773"/>
      <c r="E94" s="765"/>
      <c r="F94" s="765"/>
      <c r="G94" s="765"/>
      <c r="H94" s="765"/>
      <c r="I94" s="765"/>
      <c r="J94" s="765"/>
      <c r="K94" s="766"/>
      <c r="L94" s="767"/>
      <c r="M94" s="766"/>
      <c r="N94" s="768"/>
      <c r="O94" s="768"/>
      <c r="P94" s="769"/>
      <c r="Q94" s="770"/>
      <c r="R94" s="771"/>
      <c r="S94" s="772"/>
      <c r="T94" s="764" t="e">
        <f>T93</f>
        <v>#REF!</v>
      </c>
      <c r="U94" s="764" t="e">
        <f t="shared" ref="U94" si="183">U93</f>
        <v>#REF!</v>
      </c>
      <c r="V94" s="764" t="e">
        <f t="shared" ref="V94" si="184">V93</f>
        <v>#REF!</v>
      </c>
      <c r="W94" s="764" t="e">
        <f t="shared" ref="W94" si="185">W93</f>
        <v>#REF!</v>
      </c>
      <c r="X94" s="764" t="e">
        <f t="shared" ref="X94" si="186">X93</f>
        <v>#REF!</v>
      </c>
      <c r="Y94" s="764" t="e">
        <f t="shared" ref="Y94" si="187">Y93</f>
        <v>#REF!</v>
      </c>
      <c r="Z94" s="764" t="e">
        <f t="shared" ref="Z94" si="188">Z93</f>
        <v>#REF!</v>
      </c>
      <c r="AA94" s="764" t="e">
        <f t="shared" ref="AA94" si="189">AA93</f>
        <v>#REF!</v>
      </c>
      <c r="AB94" s="764" t="e">
        <f t="shared" ref="AB94" si="190">AB93</f>
        <v>#REF!</v>
      </c>
      <c r="AC94" s="764" t="e">
        <f t="shared" ref="AC94" si="191">AC93</f>
        <v>#REF!</v>
      </c>
      <c r="AD94" s="764" t="e">
        <f t="shared" ref="AD94" si="192">AD93</f>
        <v>#REF!</v>
      </c>
      <c r="AE94" s="764" t="e">
        <f t="shared" ref="AE94" si="193">AE93</f>
        <v>#REF!</v>
      </c>
      <c r="AF94" s="764" t="e">
        <f t="shared" ref="AF94" si="194">AF93</f>
        <v>#REF!</v>
      </c>
    </row>
    <row r="96" spans="1:32" ht="15" customHeight="1"/>
    <row r="97" spans="1:32">
      <c r="A97" s="762">
        <v>613</v>
      </c>
    </row>
    <row r="98" spans="1:32" s="12" customFormat="1">
      <c r="A98" s="653" t="s">
        <v>497</v>
      </c>
      <c r="B98" s="653">
        <v>613</v>
      </c>
      <c r="C98" s="653">
        <v>6141</v>
      </c>
      <c r="D98" s="9"/>
      <c r="E98" s="6"/>
      <c r="F98" s="6"/>
      <c r="G98" s="6"/>
      <c r="H98" s="6"/>
      <c r="I98" s="6"/>
      <c r="J98" s="6"/>
      <c r="K98" s="89"/>
      <c r="L98" s="88"/>
      <c r="M98" s="89"/>
      <c r="N98" s="10"/>
      <c r="O98" s="10"/>
      <c r="P98" s="11"/>
      <c r="Q98" s="45"/>
      <c r="R98" s="743"/>
      <c r="S98" s="22"/>
      <c r="T98" s="22" t="e">
        <f>SUMIFS(#REF!,#REF!,$A98,#REF!,$C98)</f>
        <v>#REF!</v>
      </c>
      <c r="U98" s="22" t="e">
        <f>SUMIFS(#REF!,#REF!,$A98,#REF!,$C98)</f>
        <v>#REF!</v>
      </c>
      <c r="V98" s="22" t="e">
        <f>SUMIFS(#REF!,#REF!,$A98,#REF!,$C98)</f>
        <v>#REF!</v>
      </c>
      <c r="W98" s="22" t="e">
        <f>SUMIFS(#REF!,#REF!,$A98,#REF!,$C98)</f>
        <v>#REF!</v>
      </c>
      <c r="X98" s="22" t="e">
        <f>SUMIFS(#REF!,#REF!,$A98,#REF!,$C98)</f>
        <v>#REF!</v>
      </c>
      <c r="Y98" s="22" t="e">
        <f>SUMIFS(#REF!,#REF!,$A98,#REF!,$C98)</f>
        <v>#REF!</v>
      </c>
      <c r="Z98" s="22" t="e">
        <f>SUMIFS(#REF!,#REF!,$A98,#REF!,$C98)</f>
        <v>#REF!</v>
      </c>
      <c r="AA98" s="22" t="e">
        <f>SUMIFS(#REF!,#REF!,$A98,#REF!,$C98)</f>
        <v>#REF!</v>
      </c>
      <c r="AB98" s="22" t="e">
        <f>SUMIFS(#REF!,#REF!,$A98,#REF!,$C98)</f>
        <v>#REF!</v>
      </c>
      <c r="AC98" s="22" t="e">
        <f>SUMIFS(#REF!,#REF!,$A98,#REF!,$C98)</f>
        <v>#REF!</v>
      </c>
      <c r="AD98" s="22" t="e">
        <f>SUMIFS(#REF!,#REF!,$A98,#REF!,$C98)</f>
        <v>#REF!</v>
      </c>
      <c r="AE98" s="22" t="e">
        <f>SUMIFS(#REF!,#REF!,$A98,#REF!,$C98)</f>
        <v>#REF!</v>
      </c>
      <c r="AF98" s="22" t="e">
        <f>SUMIFS(#REF!,#REF!,$A98,#REF!,$C98)</f>
        <v>#REF!</v>
      </c>
    </row>
    <row r="99" spans="1:32" s="12" customFormat="1">
      <c r="A99" s="653"/>
      <c r="B99" s="653"/>
      <c r="C99" s="774" t="str">
        <f>CONCATENATE("TOTAL ",C98)</f>
        <v>TOTAL 6141</v>
      </c>
      <c r="D99" s="44"/>
      <c r="E99" s="6"/>
      <c r="F99" s="6"/>
      <c r="G99" s="6"/>
      <c r="H99" s="6"/>
      <c r="I99" s="6"/>
      <c r="J99" s="6"/>
      <c r="K99" s="89"/>
      <c r="L99" s="88"/>
      <c r="M99" s="89"/>
      <c r="N99" s="10"/>
      <c r="O99" s="10"/>
      <c r="P99" s="11"/>
      <c r="Q99" s="45"/>
      <c r="R99" s="743"/>
      <c r="S99" s="22"/>
      <c r="T99" s="760" t="e">
        <f>T98</f>
        <v>#REF!</v>
      </c>
      <c r="U99" s="760" t="e">
        <f t="shared" ref="U99" si="195">U98</f>
        <v>#REF!</v>
      </c>
      <c r="V99" s="760" t="e">
        <f t="shared" ref="V99" si="196">V98</f>
        <v>#REF!</v>
      </c>
      <c r="W99" s="760" t="e">
        <f t="shared" ref="W99" si="197">W98</f>
        <v>#REF!</v>
      </c>
      <c r="X99" s="760" t="e">
        <f t="shared" ref="X99" si="198">X98</f>
        <v>#REF!</v>
      </c>
      <c r="Y99" s="760" t="e">
        <f t="shared" ref="Y99" si="199">Y98</f>
        <v>#REF!</v>
      </c>
      <c r="Z99" s="760" t="e">
        <f t="shared" ref="Z99" si="200">Z98</f>
        <v>#REF!</v>
      </c>
      <c r="AA99" s="760" t="e">
        <f t="shared" ref="AA99" si="201">AA98</f>
        <v>#REF!</v>
      </c>
      <c r="AB99" s="760" t="e">
        <f t="shared" ref="AB99" si="202">AB98</f>
        <v>#REF!</v>
      </c>
      <c r="AC99" s="760" t="e">
        <f t="shared" ref="AC99" si="203">AC98</f>
        <v>#REF!</v>
      </c>
      <c r="AD99" s="760" t="e">
        <f t="shared" ref="AD99" si="204">AD98</f>
        <v>#REF!</v>
      </c>
      <c r="AE99" s="760" t="e">
        <f t="shared" ref="AE99" si="205">AE98</f>
        <v>#REF!</v>
      </c>
      <c r="AF99" s="760" t="e">
        <f t="shared" ref="AF99" si="206">AF98</f>
        <v>#REF!</v>
      </c>
    </row>
    <row r="100" spans="1:32" s="12" customFormat="1">
      <c r="A100" s="653" t="s">
        <v>323</v>
      </c>
      <c r="B100" s="653">
        <v>613</v>
      </c>
      <c r="C100" s="653">
        <v>6221</v>
      </c>
      <c r="D100" s="9"/>
      <c r="E100" s="6"/>
      <c r="F100" s="6"/>
      <c r="G100" s="6"/>
      <c r="H100" s="6"/>
      <c r="I100" s="6"/>
      <c r="J100" s="6"/>
      <c r="K100" s="89"/>
      <c r="L100" s="88"/>
      <c r="M100" s="89"/>
      <c r="N100" s="10"/>
      <c r="O100" s="10"/>
      <c r="P100" s="11"/>
      <c r="Q100" s="45"/>
      <c r="R100" s="743"/>
      <c r="S100" s="22"/>
      <c r="T100" s="22" t="e">
        <f>SUMIFS(#REF!,#REF!,$A100,#REF!,$C100)</f>
        <v>#REF!</v>
      </c>
      <c r="U100" s="22" t="e">
        <f>SUMIFS(#REF!,#REF!,$A100,#REF!,$C100)</f>
        <v>#REF!</v>
      </c>
      <c r="V100" s="22" t="e">
        <f>SUMIFS(#REF!,#REF!,$A100,#REF!,$C100)</f>
        <v>#REF!</v>
      </c>
      <c r="W100" s="22" t="e">
        <f>SUMIFS(#REF!,#REF!,$A100,#REF!,$C100)</f>
        <v>#REF!</v>
      </c>
      <c r="X100" s="22" t="e">
        <f>SUMIFS(#REF!,#REF!,$A100,#REF!,$C100)</f>
        <v>#REF!</v>
      </c>
      <c r="Y100" s="22" t="e">
        <f>SUMIFS(#REF!,#REF!,$A100,#REF!,$C100)</f>
        <v>#REF!</v>
      </c>
      <c r="Z100" s="22" t="e">
        <f>SUMIFS(#REF!,#REF!,$A100,#REF!,$C100)</f>
        <v>#REF!</v>
      </c>
      <c r="AA100" s="22" t="e">
        <f>SUMIFS(#REF!,#REF!,$A100,#REF!,$C100)</f>
        <v>#REF!</v>
      </c>
      <c r="AB100" s="22" t="e">
        <f>SUMIFS(#REF!,#REF!,$A100,#REF!,$C100)</f>
        <v>#REF!</v>
      </c>
      <c r="AC100" s="22" t="e">
        <f>SUMIFS(#REF!,#REF!,$A100,#REF!,$C100)</f>
        <v>#REF!</v>
      </c>
      <c r="AD100" s="22" t="e">
        <f>SUMIFS(#REF!,#REF!,$A100,#REF!,$C100)</f>
        <v>#REF!</v>
      </c>
      <c r="AE100" s="22" t="e">
        <f>SUMIFS(#REF!,#REF!,$A100,#REF!,$C100)</f>
        <v>#REF!</v>
      </c>
      <c r="AF100" s="22" t="e">
        <f>SUMIFS(#REF!,#REF!,$A100,#REF!,$C100)</f>
        <v>#REF!</v>
      </c>
    </row>
    <row r="101" spans="1:32" s="12" customFormat="1">
      <c r="A101" s="653" t="s">
        <v>497</v>
      </c>
      <c r="B101" s="653">
        <v>613</v>
      </c>
      <c r="C101" s="653">
        <v>6221</v>
      </c>
      <c r="D101" s="9"/>
      <c r="E101" s="6"/>
      <c r="F101" s="6"/>
      <c r="G101" s="6"/>
      <c r="H101" s="6"/>
      <c r="I101" s="6"/>
      <c r="J101" s="6"/>
      <c r="K101" s="89"/>
      <c r="L101" s="88"/>
      <c r="M101" s="89"/>
      <c r="N101" s="10"/>
      <c r="O101" s="10"/>
      <c r="P101" s="11"/>
      <c r="Q101" s="45"/>
      <c r="R101" s="743"/>
      <c r="S101" s="22"/>
      <c r="T101" s="22" t="e">
        <f>SUMIFS(#REF!,#REF!,$A101,#REF!,$C101)</f>
        <v>#REF!</v>
      </c>
      <c r="U101" s="22" t="e">
        <f>SUMIFS(#REF!,#REF!,$A101,#REF!,$C101)</f>
        <v>#REF!</v>
      </c>
      <c r="V101" s="22" t="e">
        <f>SUMIFS(#REF!,#REF!,$A101,#REF!,$C101)</f>
        <v>#REF!</v>
      </c>
      <c r="W101" s="22" t="e">
        <f>SUMIFS(#REF!,#REF!,$A101,#REF!,$C101)</f>
        <v>#REF!</v>
      </c>
      <c r="X101" s="22" t="e">
        <f>SUMIFS(#REF!,#REF!,$A101,#REF!,$C101)</f>
        <v>#REF!</v>
      </c>
      <c r="Y101" s="22" t="e">
        <f>SUMIFS(#REF!,#REF!,$A101,#REF!,$C101)</f>
        <v>#REF!</v>
      </c>
      <c r="Z101" s="22" t="e">
        <f>SUMIFS(#REF!,#REF!,$A101,#REF!,$C101)</f>
        <v>#REF!</v>
      </c>
      <c r="AA101" s="22" t="e">
        <f>SUMIFS(#REF!,#REF!,$A101,#REF!,$C101)</f>
        <v>#REF!</v>
      </c>
      <c r="AB101" s="22" t="e">
        <f>SUMIFS(#REF!,#REF!,$A101,#REF!,$C101)</f>
        <v>#REF!</v>
      </c>
      <c r="AC101" s="22" t="e">
        <f>SUMIFS(#REF!,#REF!,$A101,#REF!,$C101)</f>
        <v>#REF!</v>
      </c>
      <c r="AD101" s="22" t="e">
        <f>SUMIFS(#REF!,#REF!,$A101,#REF!,$C101)</f>
        <v>#REF!</v>
      </c>
      <c r="AE101" s="22" t="e">
        <f>SUMIFS(#REF!,#REF!,$A101,#REF!,$C101)</f>
        <v>#REF!</v>
      </c>
      <c r="AF101" s="22" t="e">
        <f>SUMIFS(#REF!,#REF!,$A101,#REF!,$C101)</f>
        <v>#REF!</v>
      </c>
    </row>
    <row r="102" spans="1:32" s="12" customFormat="1">
      <c r="A102" s="653"/>
      <c r="B102" s="653"/>
      <c r="C102" s="774" t="str">
        <f>CONCATENATE("TOTAL ",C101)</f>
        <v>TOTAL 6221</v>
      </c>
      <c r="D102" s="44"/>
      <c r="E102" s="6"/>
      <c r="F102" s="6"/>
      <c r="G102" s="6"/>
      <c r="H102" s="6"/>
      <c r="I102" s="6"/>
      <c r="J102" s="6"/>
      <c r="K102" s="89"/>
      <c r="L102" s="88"/>
      <c r="M102" s="89"/>
      <c r="N102" s="10"/>
      <c r="O102" s="10"/>
      <c r="P102" s="11"/>
      <c r="Q102" s="45"/>
      <c r="R102" s="743"/>
      <c r="T102" s="760" t="e">
        <f>T100+T101</f>
        <v>#REF!</v>
      </c>
      <c r="U102" s="760" t="e">
        <f>U100+U101</f>
        <v>#REF!</v>
      </c>
      <c r="V102" s="760" t="e">
        <f t="shared" ref="V102" si="207">V100+V101</f>
        <v>#REF!</v>
      </c>
      <c r="W102" s="760" t="e">
        <f t="shared" ref="W102" si="208">W100+W101</f>
        <v>#REF!</v>
      </c>
      <c r="X102" s="760" t="e">
        <f t="shared" ref="X102" si="209">X100+X101</f>
        <v>#REF!</v>
      </c>
      <c r="Y102" s="760" t="e">
        <f t="shared" ref="Y102" si="210">Y100+Y101</f>
        <v>#REF!</v>
      </c>
      <c r="Z102" s="760" t="e">
        <f t="shared" ref="Z102" si="211">Z100+Z101</f>
        <v>#REF!</v>
      </c>
      <c r="AA102" s="760" t="e">
        <f t="shared" ref="AA102" si="212">AA100+AA101</f>
        <v>#REF!</v>
      </c>
      <c r="AB102" s="760" t="e">
        <f t="shared" ref="AB102" si="213">AB100+AB101</f>
        <v>#REF!</v>
      </c>
      <c r="AC102" s="760" t="e">
        <f t="shared" ref="AC102" si="214">AC100+AC101</f>
        <v>#REF!</v>
      </c>
      <c r="AD102" s="760" t="e">
        <f t="shared" ref="AD102" si="215">AD100+AD101</f>
        <v>#REF!</v>
      </c>
      <c r="AE102" s="760" t="e">
        <f t="shared" ref="AE102" si="216">AE100+AE101</f>
        <v>#REF!</v>
      </c>
      <c r="AF102" s="760" t="e">
        <f t="shared" ref="AF102" si="217">AF100+AF101</f>
        <v>#REF!</v>
      </c>
    </row>
    <row r="103" spans="1:32" s="12" customFormat="1">
      <c r="A103" s="763"/>
      <c r="B103" s="763"/>
      <c r="C103" s="775" t="s">
        <v>256</v>
      </c>
      <c r="D103" s="773"/>
      <c r="E103" s="765"/>
      <c r="F103" s="765"/>
      <c r="G103" s="765"/>
      <c r="H103" s="765"/>
      <c r="I103" s="765"/>
      <c r="J103" s="765"/>
      <c r="K103" s="766"/>
      <c r="L103" s="767"/>
      <c r="M103" s="766"/>
      <c r="N103" s="768"/>
      <c r="O103" s="768"/>
      <c r="P103" s="769"/>
      <c r="Q103" s="770"/>
      <c r="R103" s="771"/>
      <c r="S103" s="772"/>
      <c r="T103" s="764" t="e">
        <f>T102+T99</f>
        <v>#REF!</v>
      </c>
      <c r="U103" s="764" t="e">
        <f t="shared" ref="U103:AF103" si="218">U102+U99</f>
        <v>#REF!</v>
      </c>
      <c r="V103" s="764" t="e">
        <f t="shared" si="218"/>
        <v>#REF!</v>
      </c>
      <c r="W103" s="764" t="e">
        <f t="shared" si="218"/>
        <v>#REF!</v>
      </c>
      <c r="X103" s="764" t="e">
        <f t="shared" si="218"/>
        <v>#REF!</v>
      </c>
      <c r="Y103" s="764" t="e">
        <f t="shared" si="218"/>
        <v>#REF!</v>
      </c>
      <c r="Z103" s="764" t="e">
        <f t="shared" si="218"/>
        <v>#REF!</v>
      </c>
      <c r="AA103" s="764" t="e">
        <f t="shared" si="218"/>
        <v>#REF!</v>
      </c>
      <c r="AB103" s="764" t="e">
        <f t="shared" si="218"/>
        <v>#REF!</v>
      </c>
      <c r="AC103" s="764" t="e">
        <f t="shared" si="218"/>
        <v>#REF!</v>
      </c>
      <c r="AD103" s="764" t="e">
        <f t="shared" si="218"/>
        <v>#REF!</v>
      </c>
      <c r="AE103" s="764" t="e">
        <f t="shared" si="218"/>
        <v>#REF!</v>
      </c>
      <c r="AF103" s="764" t="e">
        <f t="shared" si="218"/>
        <v>#REF!</v>
      </c>
    </row>
    <row r="107" spans="1:32">
      <c r="A107" s="762">
        <v>614</v>
      </c>
    </row>
    <row r="108" spans="1:32" s="12" customFormat="1">
      <c r="A108" s="653" t="s">
        <v>324</v>
      </c>
      <c r="B108" s="653">
        <v>614</v>
      </c>
      <c r="C108" s="653">
        <v>6141</v>
      </c>
      <c r="D108" s="9"/>
      <c r="E108" s="6"/>
      <c r="F108" s="6"/>
      <c r="G108" s="6"/>
      <c r="H108" s="6"/>
      <c r="I108" s="6"/>
      <c r="J108" s="6"/>
      <c r="K108" s="89"/>
      <c r="L108" s="88"/>
      <c r="M108" s="89"/>
      <c r="N108" s="10"/>
      <c r="O108" s="10"/>
      <c r="P108" s="11"/>
      <c r="Q108" s="45"/>
      <c r="R108" s="743"/>
      <c r="S108" s="22"/>
      <c r="T108" s="22" t="e">
        <f>SUMIFS(#REF!,#REF!,$A108,#REF!,$C108)</f>
        <v>#REF!</v>
      </c>
      <c r="U108" s="22" t="e">
        <f>SUMIFS(#REF!,#REF!,$A108,#REF!,$C108)</f>
        <v>#REF!</v>
      </c>
      <c r="V108" s="22" t="e">
        <f>SUMIFS(#REF!,#REF!,$A108,#REF!,$C108)</f>
        <v>#REF!</v>
      </c>
      <c r="W108" s="22" t="e">
        <f>SUMIFS(#REF!,#REF!,$A108,#REF!,$C108)</f>
        <v>#REF!</v>
      </c>
      <c r="X108" s="22" t="e">
        <f>SUMIFS(#REF!,#REF!,$A108,#REF!,$C108)</f>
        <v>#REF!</v>
      </c>
      <c r="Y108" s="22" t="e">
        <f>SUMIFS(#REF!,#REF!,$A108,#REF!,$C108)</f>
        <v>#REF!</v>
      </c>
      <c r="Z108" s="22" t="e">
        <f>SUMIFS(#REF!,#REF!,$A108,#REF!,$C108)</f>
        <v>#REF!</v>
      </c>
      <c r="AA108" s="22" t="e">
        <f>SUMIFS(#REF!,#REF!,$A108,#REF!,$C108)</f>
        <v>#REF!</v>
      </c>
      <c r="AB108" s="22" t="e">
        <f>SUMIFS(#REF!,#REF!,$A108,#REF!,$C108)</f>
        <v>#REF!</v>
      </c>
      <c r="AC108" s="22" t="e">
        <f>SUMIFS(#REF!,#REF!,$A108,#REF!,$C108)</f>
        <v>#REF!</v>
      </c>
      <c r="AD108" s="22" t="e">
        <f>SUMIFS(#REF!,#REF!,$A108,#REF!,$C108)</f>
        <v>#REF!</v>
      </c>
      <c r="AE108" s="22" t="e">
        <f>SUMIFS(#REF!,#REF!,$A108,#REF!,$C108)</f>
        <v>#REF!</v>
      </c>
      <c r="AF108" s="22" t="e">
        <f>SUMIFS(#REF!,#REF!,$A108,#REF!,$C108)</f>
        <v>#REF!</v>
      </c>
    </row>
    <row r="109" spans="1:32" s="12" customFormat="1">
      <c r="A109" s="653" t="s">
        <v>493</v>
      </c>
      <c r="B109" s="653">
        <v>614</v>
      </c>
      <c r="C109" s="653">
        <v>6141</v>
      </c>
      <c r="D109" s="9"/>
      <c r="E109" s="6"/>
      <c r="F109" s="6"/>
      <c r="G109" s="6"/>
      <c r="H109" s="6"/>
      <c r="I109" s="6"/>
      <c r="J109" s="6"/>
      <c r="K109" s="89"/>
      <c r="L109" s="88"/>
      <c r="M109" s="89"/>
      <c r="N109" s="10"/>
      <c r="O109" s="10"/>
      <c r="P109" s="11"/>
      <c r="Q109" s="45"/>
      <c r="R109" s="743"/>
      <c r="S109" s="22"/>
      <c r="T109" s="22" t="e">
        <f>SUMIFS(#REF!,#REF!,$A109,#REF!,$C109)</f>
        <v>#REF!</v>
      </c>
      <c r="U109" s="22" t="e">
        <f>SUMIFS(#REF!,#REF!,$A109,#REF!,$C109)</f>
        <v>#REF!</v>
      </c>
      <c r="V109" s="22" t="e">
        <f>SUMIFS(#REF!,#REF!,$A109,#REF!,$C109)</f>
        <v>#REF!</v>
      </c>
      <c r="W109" s="22" t="e">
        <f>SUMIFS(#REF!,#REF!,$A109,#REF!,$C109)</f>
        <v>#REF!</v>
      </c>
      <c r="X109" s="22" t="e">
        <f>SUMIFS(#REF!,#REF!,$A109,#REF!,$C109)</f>
        <v>#REF!</v>
      </c>
      <c r="Y109" s="22" t="e">
        <f>SUMIFS(#REF!,#REF!,$A109,#REF!,$C109)</f>
        <v>#REF!</v>
      </c>
      <c r="Z109" s="22" t="e">
        <f>SUMIFS(#REF!,#REF!,$A109,#REF!,$C109)</f>
        <v>#REF!</v>
      </c>
      <c r="AA109" s="22" t="e">
        <f>SUMIFS(#REF!,#REF!,$A109,#REF!,$C109)</f>
        <v>#REF!</v>
      </c>
      <c r="AB109" s="22" t="e">
        <f>SUMIFS(#REF!,#REF!,$A109,#REF!,$C109)</f>
        <v>#REF!</v>
      </c>
      <c r="AC109" s="22" t="e">
        <f>SUMIFS(#REF!,#REF!,$A109,#REF!,$C109)</f>
        <v>#REF!</v>
      </c>
      <c r="AD109" s="22" t="e">
        <f>SUMIFS(#REF!,#REF!,$A109,#REF!,$C109)</f>
        <v>#REF!</v>
      </c>
      <c r="AE109" s="22" t="e">
        <f>SUMIFS(#REF!,#REF!,$A109,#REF!,$C109)</f>
        <v>#REF!</v>
      </c>
      <c r="AF109" s="22" t="e">
        <f>SUMIFS(#REF!,#REF!,$A109,#REF!,$C109)</f>
        <v>#REF!</v>
      </c>
    </row>
    <row r="110" spans="1:32" s="12" customFormat="1">
      <c r="A110" s="763"/>
      <c r="B110" s="763"/>
      <c r="C110" s="775" t="str">
        <f>CONCATENATE("TOTAL ",C109)</f>
        <v>TOTAL 6141</v>
      </c>
      <c r="D110" s="773"/>
      <c r="E110" s="765"/>
      <c r="F110" s="765"/>
      <c r="G110" s="765"/>
      <c r="H110" s="765"/>
      <c r="I110" s="765"/>
      <c r="J110" s="765"/>
      <c r="K110" s="766"/>
      <c r="L110" s="767"/>
      <c r="M110" s="766"/>
      <c r="N110" s="768"/>
      <c r="O110" s="768"/>
      <c r="P110" s="769"/>
      <c r="Q110" s="770"/>
      <c r="R110" s="771"/>
      <c r="S110" s="772"/>
      <c r="T110" s="764" t="e">
        <f>T108+T109</f>
        <v>#REF!</v>
      </c>
      <c r="U110" s="764" t="e">
        <f>U108+U109</f>
        <v>#REF!</v>
      </c>
      <c r="V110" s="764" t="e">
        <f t="shared" ref="V110" si="219">V108+V109</f>
        <v>#REF!</v>
      </c>
      <c r="W110" s="764" t="e">
        <f t="shared" ref="W110" si="220">W108+W109</f>
        <v>#REF!</v>
      </c>
      <c r="X110" s="764" t="e">
        <f t="shared" ref="X110" si="221">X108+X109</f>
        <v>#REF!</v>
      </c>
      <c r="Y110" s="764" t="e">
        <f t="shared" ref="Y110" si="222">Y108+Y109</f>
        <v>#REF!</v>
      </c>
      <c r="Z110" s="764" t="e">
        <f t="shared" ref="Z110" si="223">Z108+Z109</f>
        <v>#REF!</v>
      </c>
      <c r="AA110" s="764" t="e">
        <f t="shared" ref="AA110" si="224">AA108+AA109</f>
        <v>#REF!</v>
      </c>
      <c r="AB110" s="764" t="e">
        <f t="shared" ref="AB110" si="225">AB108+AB109</f>
        <v>#REF!</v>
      </c>
      <c r="AC110" s="764" t="e">
        <f t="shared" ref="AC110" si="226">AC108+AC109</f>
        <v>#REF!</v>
      </c>
      <c r="AD110" s="764" t="e">
        <f t="shared" ref="AD110" si="227">AD108+AD109</f>
        <v>#REF!</v>
      </c>
      <c r="AE110" s="764" t="e">
        <f t="shared" ref="AE110" si="228">AE108+AE109</f>
        <v>#REF!</v>
      </c>
      <c r="AF110" s="764" t="e">
        <f t="shared" ref="AF110" si="229">AF108+AF109</f>
        <v>#REF!</v>
      </c>
    </row>
    <row r="114" spans="1:32">
      <c r="A114" s="762">
        <v>615</v>
      </c>
    </row>
    <row r="115" spans="1:32" s="12" customFormat="1">
      <c r="A115" s="653" t="s">
        <v>325</v>
      </c>
      <c r="B115" s="653">
        <v>615</v>
      </c>
      <c r="C115" s="653">
        <v>6141</v>
      </c>
      <c r="D115" s="9"/>
      <c r="E115" s="6"/>
      <c r="F115" s="6"/>
      <c r="G115" s="6"/>
      <c r="H115" s="6"/>
      <c r="I115" s="6"/>
      <c r="J115" s="6"/>
      <c r="K115" s="89"/>
      <c r="L115" s="88"/>
      <c r="M115" s="89"/>
      <c r="N115" s="10"/>
      <c r="O115" s="10"/>
      <c r="P115" s="11"/>
      <c r="Q115" s="45"/>
      <c r="R115" s="743"/>
      <c r="S115" s="22"/>
      <c r="T115" s="22" t="e">
        <f>SUMIFS(#REF!,#REF!,$A115,#REF!,$C115)</f>
        <v>#REF!</v>
      </c>
      <c r="U115" s="22" t="e">
        <f>SUMIFS(#REF!,#REF!,$A115,#REF!,$C115)</f>
        <v>#REF!</v>
      </c>
      <c r="V115" s="22" t="e">
        <f>SUMIFS(#REF!,#REF!,$A115,#REF!,$C115)</f>
        <v>#REF!</v>
      </c>
      <c r="W115" s="22" t="e">
        <f>SUMIFS(#REF!,#REF!,$A115,#REF!,$C115)</f>
        <v>#REF!</v>
      </c>
      <c r="X115" s="22" t="e">
        <f>SUMIFS(#REF!,#REF!,$A115,#REF!,$C115)</f>
        <v>#REF!</v>
      </c>
      <c r="Y115" s="22" t="e">
        <f>SUMIFS(#REF!,#REF!,$A115,#REF!,$C115)</f>
        <v>#REF!</v>
      </c>
      <c r="Z115" s="22" t="e">
        <f>SUMIFS(#REF!,#REF!,$A115,#REF!,$C115)</f>
        <v>#REF!</v>
      </c>
      <c r="AA115" s="22" t="e">
        <f>SUMIFS(#REF!,#REF!,$A115,#REF!,$C115)</f>
        <v>#REF!</v>
      </c>
      <c r="AB115" s="22" t="e">
        <f>SUMIFS(#REF!,#REF!,$A115,#REF!,$C115)</f>
        <v>#REF!</v>
      </c>
      <c r="AC115" s="22" t="e">
        <f>SUMIFS(#REF!,#REF!,$A115,#REF!,$C115)</f>
        <v>#REF!</v>
      </c>
      <c r="AD115" s="22" t="e">
        <f>SUMIFS(#REF!,#REF!,$A115,#REF!,$C115)</f>
        <v>#REF!</v>
      </c>
      <c r="AE115" s="22" t="e">
        <f>SUMIFS(#REF!,#REF!,$A115,#REF!,$C115)</f>
        <v>#REF!</v>
      </c>
      <c r="AF115" s="22" t="e">
        <f>SUMIFS(#REF!,#REF!,$A115,#REF!,$C115)</f>
        <v>#REF!</v>
      </c>
    </row>
    <row r="116" spans="1:32" s="12" customFormat="1">
      <c r="A116" s="653"/>
      <c r="B116" s="653"/>
      <c r="C116" s="774" t="str">
        <f>CONCATENATE("TOTAL ",C115)</f>
        <v>TOTAL 6141</v>
      </c>
      <c r="D116" s="44"/>
      <c r="E116" s="6"/>
      <c r="F116" s="6"/>
      <c r="G116" s="6"/>
      <c r="H116" s="6"/>
      <c r="I116" s="6"/>
      <c r="J116" s="6"/>
      <c r="K116" s="89"/>
      <c r="L116" s="88"/>
      <c r="M116" s="89"/>
      <c r="N116" s="10"/>
      <c r="O116" s="10"/>
      <c r="P116" s="11"/>
      <c r="Q116" s="45"/>
      <c r="R116" s="743"/>
      <c r="S116" s="22"/>
      <c r="T116" s="760" t="e">
        <f>T115</f>
        <v>#REF!</v>
      </c>
      <c r="U116" s="760" t="e">
        <f t="shared" ref="U116" si="230">U115</f>
        <v>#REF!</v>
      </c>
      <c r="V116" s="760" t="e">
        <f t="shared" ref="V116" si="231">V115</f>
        <v>#REF!</v>
      </c>
      <c r="W116" s="760" t="e">
        <f t="shared" ref="W116" si="232">W115</f>
        <v>#REF!</v>
      </c>
      <c r="X116" s="760" t="e">
        <f t="shared" ref="X116" si="233">X115</f>
        <v>#REF!</v>
      </c>
      <c r="Y116" s="760" t="e">
        <f t="shared" ref="Y116" si="234">Y115</f>
        <v>#REF!</v>
      </c>
      <c r="Z116" s="760" t="e">
        <f t="shared" ref="Z116" si="235">Z115</f>
        <v>#REF!</v>
      </c>
      <c r="AA116" s="760" t="e">
        <f t="shared" ref="AA116" si="236">AA115</f>
        <v>#REF!</v>
      </c>
      <c r="AB116" s="760" t="e">
        <f t="shared" ref="AB116" si="237">AB115</f>
        <v>#REF!</v>
      </c>
      <c r="AC116" s="760" t="e">
        <f t="shared" ref="AC116" si="238">AC115</f>
        <v>#REF!</v>
      </c>
      <c r="AD116" s="760" t="e">
        <f t="shared" ref="AD116" si="239">AD115</f>
        <v>#REF!</v>
      </c>
      <c r="AE116" s="760" t="e">
        <f t="shared" ref="AE116" si="240">AE115</f>
        <v>#REF!</v>
      </c>
      <c r="AF116" s="760" t="e">
        <f t="shared" ref="AF116" si="241">AF115</f>
        <v>#REF!</v>
      </c>
    </row>
    <row r="117" spans="1:32" s="12" customFormat="1">
      <c r="A117" s="653" t="s">
        <v>325</v>
      </c>
      <c r="B117" s="653">
        <v>615</v>
      </c>
      <c r="C117" s="653">
        <v>6122</v>
      </c>
      <c r="D117" s="9"/>
      <c r="E117" s="6"/>
      <c r="F117" s="6"/>
      <c r="G117" s="6"/>
      <c r="H117" s="6"/>
      <c r="I117" s="6"/>
      <c r="J117" s="6"/>
      <c r="K117" s="89"/>
      <c r="L117" s="88"/>
      <c r="M117" s="89"/>
      <c r="N117" s="10"/>
      <c r="O117" s="10"/>
      <c r="P117" s="11"/>
      <c r="Q117" s="45"/>
      <c r="R117" s="743"/>
      <c r="S117" s="22"/>
      <c r="T117" s="22" t="e">
        <f>SUMIFS(#REF!,#REF!,$A117,#REF!,$C117)</f>
        <v>#REF!</v>
      </c>
      <c r="U117" s="22" t="e">
        <f>SUMIFS(#REF!,#REF!,$A117,#REF!,$C117)</f>
        <v>#REF!</v>
      </c>
      <c r="V117" s="22" t="e">
        <f>SUMIFS(#REF!,#REF!,$A117,#REF!,$C117)</f>
        <v>#REF!</v>
      </c>
      <c r="W117" s="22" t="e">
        <f>SUMIFS(#REF!,#REF!,$A117,#REF!,$C117)</f>
        <v>#REF!</v>
      </c>
      <c r="X117" s="22" t="e">
        <f>SUMIFS(#REF!,#REF!,$A117,#REF!,$C117)</f>
        <v>#REF!</v>
      </c>
      <c r="Y117" s="22" t="e">
        <f>SUMIFS(#REF!,#REF!,$A117,#REF!,$C117)</f>
        <v>#REF!</v>
      </c>
      <c r="Z117" s="22" t="e">
        <f>SUMIFS(#REF!,#REF!,$A117,#REF!,$C117)</f>
        <v>#REF!</v>
      </c>
      <c r="AA117" s="22" t="e">
        <f>SUMIFS(#REF!,#REF!,$A117,#REF!,$C117)</f>
        <v>#REF!</v>
      </c>
      <c r="AB117" s="22" t="e">
        <f>SUMIFS(#REF!,#REF!,$A117,#REF!,$C117)</f>
        <v>#REF!</v>
      </c>
      <c r="AC117" s="22" t="e">
        <f>SUMIFS(#REF!,#REF!,$A117,#REF!,$C117)</f>
        <v>#REF!</v>
      </c>
      <c r="AD117" s="22" t="e">
        <f>SUMIFS(#REF!,#REF!,$A117,#REF!,$C117)</f>
        <v>#REF!</v>
      </c>
      <c r="AE117" s="22" t="e">
        <f>SUMIFS(#REF!,#REF!,$A117,#REF!,$C117)</f>
        <v>#REF!</v>
      </c>
      <c r="AF117" s="22" t="e">
        <f>SUMIFS(#REF!,#REF!,$A117,#REF!,$C117)</f>
        <v>#REF!</v>
      </c>
    </row>
    <row r="118" spans="1:32" s="12" customFormat="1">
      <c r="A118" s="653" t="s">
        <v>492</v>
      </c>
      <c r="B118" s="653">
        <v>615</v>
      </c>
      <c r="C118" s="653">
        <v>6122</v>
      </c>
      <c r="D118" s="9"/>
      <c r="E118" s="6"/>
      <c r="F118" s="6"/>
      <c r="G118" s="6"/>
      <c r="H118" s="6"/>
      <c r="I118" s="6"/>
      <c r="J118" s="6"/>
      <c r="K118" s="89"/>
      <c r="L118" s="88"/>
      <c r="M118" s="89"/>
      <c r="N118" s="10"/>
      <c r="O118" s="10"/>
      <c r="P118" s="11"/>
      <c r="Q118" s="45"/>
      <c r="R118" s="743"/>
      <c r="S118" s="22"/>
      <c r="T118" s="22" t="e">
        <f>SUMIFS(#REF!,#REF!,$A118,#REF!,$C118)</f>
        <v>#REF!</v>
      </c>
      <c r="U118" s="22" t="e">
        <f>SUMIFS(#REF!,#REF!,$A118,#REF!,$C118)</f>
        <v>#REF!</v>
      </c>
      <c r="V118" s="22" t="e">
        <f>SUMIFS(#REF!,#REF!,$A118,#REF!,$C118)</f>
        <v>#REF!</v>
      </c>
      <c r="W118" s="22" t="e">
        <f>SUMIFS(#REF!,#REF!,$A118,#REF!,$C118)</f>
        <v>#REF!</v>
      </c>
      <c r="X118" s="22" t="e">
        <f>SUMIFS(#REF!,#REF!,$A118,#REF!,$C118)</f>
        <v>#REF!</v>
      </c>
      <c r="Y118" s="22" t="e">
        <f>SUMIFS(#REF!,#REF!,$A118,#REF!,$C118)</f>
        <v>#REF!</v>
      </c>
      <c r="Z118" s="22" t="e">
        <f>SUMIFS(#REF!,#REF!,$A118,#REF!,$C118)</f>
        <v>#REF!</v>
      </c>
      <c r="AA118" s="22" t="e">
        <f>SUMIFS(#REF!,#REF!,$A118,#REF!,$C118)</f>
        <v>#REF!</v>
      </c>
      <c r="AB118" s="22" t="e">
        <f>SUMIFS(#REF!,#REF!,$A118,#REF!,$C118)</f>
        <v>#REF!</v>
      </c>
      <c r="AC118" s="22" t="e">
        <f>SUMIFS(#REF!,#REF!,$A118,#REF!,$C118)</f>
        <v>#REF!</v>
      </c>
      <c r="AD118" s="22" t="e">
        <f>SUMIFS(#REF!,#REF!,$A118,#REF!,$C118)</f>
        <v>#REF!</v>
      </c>
      <c r="AE118" s="22" t="e">
        <f>SUMIFS(#REF!,#REF!,$A118,#REF!,$C118)</f>
        <v>#REF!</v>
      </c>
      <c r="AF118" s="22" t="e">
        <f>SUMIFS(#REF!,#REF!,$A118,#REF!,$C118)</f>
        <v>#REF!</v>
      </c>
    </row>
    <row r="119" spans="1:32" s="12" customFormat="1">
      <c r="A119" s="653"/>
      <c r="B119" s="653"/>
      <c r="C119" s="774" t="str">
        <f>CONCATENATE("TOTAL ",C118)</f>
        <v>TOTAL 6122</v>
      </c>
      <c r="D119" s="44"/>
      <c r="E119" s="6"/>
      <c r="F119" s="6"/>
      <c r="G119" s="6"/>
      <c r="H119" s="6"/>
      <c r="I119" s="6"/>
      <c r="J119" s="6"/>
      <c r="K119" s="89"/>
      <c r="L119" s="88"/>
      <c r="M119" s="89"/>
      <c r="N119" s="10"/>
      <c r="O119" s="10"/>
      <c r="P119" s="11"/>
      <c r="Q119" s="45"/>
      <c r="R119" s="743"/>
      <c r="T119" s="760" t="e">
        <f>T117+T118</f>
        <v>#REF!</v>
      </c>
      <c r="U119" s="760" t="e">
        <f>U117+U118</f>
        <v>#REF!</v>
      </c>
      <c r="V119" s="760" t="e">
        <f t="shared" ref="V119" si="242">V117+V118</f>
        <v>#REF!</v>
      </c>
      <c r="W119" s="760" t="e">
        <f t="shared" ref="W119" si="243">W117+W118</f>
        <v>#REF!</v>
      </c>
      <c r="X119" s="760" t="e">
        <f t="shared" ref="X119" si="244">X117+X118</f>
        <v>#REF!</v>
      </c>
      <c r="Y119" s="760" t="e">
        <f t="shared" ref="Y119" si="245">Y117+Y118</f>
        <v>#REF!</v>
      </c>
      <c r="Z119" s="760" t="e">
        <f t="shared" ref="Z119" si="246">Z117+Z118</f>
        <v>#REF!</v>
      </c>
      <c r="AA119" s="760" t="e">
        <f t="shared" ref="AA119" si="247">AA117+AA118</f>
        <v>#REF!</v>
      </c>
      <c r="AB119" s="760" t="e">
        <f t="shared" ref="AB119" si="248">AB117+AB118</f>
        <v>#REF!</v>
      </c>
      <c r="AC119" s="760" t="e">
        <f t="shared" ref="AC119" si="249">AC117+AC118</f>
        <v>#REF!</v>
      </c>
      <c r="AD119" s="760" t="e">
        <f t="shared" ref="AD119" si="250">AD117+AD118</f>
        <v>#REF!</v>
      </c>
      <c r="AE119" s="760" t="e">
        <f t="shared" ref="AE119" si="251">AE117+AE118</f>
        <v>#REF!</v>
      </c>
      <c r="AF119" s="760" t="e">
        <f t="shared" ref="AF119" si="252">AF117+AF118</f>
        <v>#REF!</v>
      </c>
    </row>
    <row r="120" spans="1:32" s="12" customFormat="1">
      <c r="A120" s="763"/>
      <c r="B120" s="763"/>
      <c r="C120" s="775" t="s">
        <v>256</v>
      </c>
      <c r="D120" s="773"/>
      <c r="E120" s="765"/>
      <c r="F120" s="765"/>
      <c r="G120" s="765"/>
      <c r="H120" s="765"/>
      <c r="I120" s="765"/>
      <c r="J120" s="765"/>
      <c r="K120" s="766"/>
      <c r="L120" s="767"/>
      <c r="M120" s="766"/>
      <c r="N120" s="768"/>
      <c r="O120" s="768"/>
      <c r="P120" s="769"/>
      <c r="Q120" s="770"/>
      <c r="R120" s="771"/>
      <c r="S120" s="772"/>
      <c r="T120" s="764" t="e">
        <f>T119+T116</f>
        <v>#REF!</v>
      </c>
      <c r="U120" s="764" t="e">
        <f t="shared" ref="U120:AF120" si="253">U119+U116</f>
        <v>#REF!</v>
      </c>
      <c r="V120" s="764" t="e">
        <f t="shared" si="253"/>
        <v>#REF!</v>
      </c>
      <c r="W120" s="764" t="e">
        <f t="shared" si="253"/>
        <v>#REF!</v>
      </c>
      <c r="X120" s="764" t="e">
        <f t="shared" si="253"/>
        <v>#REF!</v>
      </c>
      <c r="Y120" s="764" t="e">
        <f t="shared" si="253"/>
        <v>#REF!</v>
      </c>
      <c r="Z120" s="764" t="e">
        <f t="shared" si="253"/>
        <v>#REF!</v>
      </c>
      <c r="AA120" s="764" t="e">
        <f t="shared" si="253"/>
        <v>#REF!</v>
      </c>
      <c r="AB120" s="764" t="e">
        <f t="shared" si="253"/>
        <v>#REF!</v>
      </c>
      <c r="AC120" s="764" t="e">
        <f t="shared" si="253"/>
        <v>#REF!</v>
      </c>
      <c r="AD120" s="764" t="e">
        <f t="shared" si="253"/>
        <v>#REF!</v>
      </c>
      <c r="AE120" s="764" t="e">
        <f t="shared" si="253"/>
        <v>#REF!</v>
      </c>
      <c r="AF120" s="764" t="e">
        <f t="shared" si="253"/>
        <v>#REF!</v>
      </c>
    </row>
    <row r="123" spans="1:32">
      <c r="A123" s="762">
        <v>616</v>
      </c>
    </row>
    <row r="124" spans="1:32" s="12" customFormat="1">
      <c r="A124" s="653" t="s">
        <v>181</v>
      </c>
      <c r="B124" s="653">
        <v>615</v>
      </c>
      <c r="C124" s="653">
        <v>6221</v>
      </c>
      <c r="D124" s="9"/>
      <c r="E124" s="6"/>
      <c r="F124" s="6"/>
      <c r="G124" s="6"/>
      <c r="H124" s="6"/>
      <c r="I124" s="6"/>
      <c r="J124" s="6"/>
      <c r="K124" s="89"/>
      <c r="L124" s="88"/>
      <c r="M124" s="89"/>
      <c r="N124" s="10"/>
      <c r="O124" s="10"/>
      <c r="P124" s="11"/>
      <c r="Q124" s="45"/>
      <c r="R124" s="743"/>
      <c r="S124" s="22"/>
      <c r="T124" s="22">
        <f>SUMIFS('10-PRYTEC_SUP'!S:S,'10-PRYTEC_SUP'!$A:$A,$A124,'10-PRYTEC_SUP'!$C:$C,$C124)</f>
        <v>3000000</v>
      </c>
      <c r="U124" s="22">
        <f>SUMIFS('10-PRYTEC_SUP'!T:T,'10-PRYTEC_SUP'!$A:$A,$A124,'10-PRYTEC_SUP'!$C:$C,$C124)</f>
        <v>0</v>
      </c>
      <c r="V124" s="22">
        <f>SUMIFS('10-PRYTEC_SUP'!U:U,'10-PRYTEC_SUP'!$A:$A,$A124,'10-PRYTEC_SUP'!$C:$C,$C124)</f>
        <v>0</v>
      </c>
      <c r="W124" s="22">
        <f>SUMIFS('10-PRYTEC_SUP'!V:V,'10-PRYTEC_SUP'!$A:$A,$A124,'10-PRYTEC_SUP'!$C:$C,$C124)</f>
        <v>1000000</v>
      </c>
      <c r="X124" s="22">
        <f>SUMIFS('10-PRYTEC_SUP'!W:W,'10-PRYTEC_SUP'!$A:$A,$A124,'10-PRYTEC_SUP'!$C:$C,$C124)</f>
        <v>1000000</v>
      </c>
      <c r="Y124" s="22">
        <f>SUMIFS('10-PRYTEC_SUP'!X:X,'10-PRYTEC_SUP'!$A:$A,$A124,'10-PRYTEC_SUP'!$C:$C,$C124)</f>
        <v>1000000</v>
      </c>
      <c r="Z124" s="22">
        <f>SUMIFS('10-PRYTEC_SUP'!Y:Y,'10-PRYTEC_SUP'!$A:$A,$A124,'10-PRYTEC_SUP'!$C:$C,$C124)</f>
        <v>0</v>
      </c>
      <c r="AA124" s="22">
        <f>SUMIFS('10-PRYTEC_SUP'!Z:Z,'10-PRYTEC_SUP'!$A:$A,$A124,'10-PRYTEC_SUP'!$C:$C,$C124)</f>
        <v>0</v>
      </c>
      <c r="AB124" s="22">
        <f>SUMIFS('10-PRYTEC_SUP'!AA:AA,'10-PRYTEC_SUP'!$A:$A,$A124,'10-PRYTEC_SUP'!$C:$C,$C124)</f>
        <v>0</v>
      </c>
      <c r="AC124" s="22">
        <f>SUMIFS('10-PRYTEC_SUP'!AB:AB,'10-PRYTEC_SUP'!$A:$A,$A124,'10-PRYTEC_SUP'!$C:$C,$C124)</f>
        <v>0</v>
      </c>
      <c r="AD124" s="22">
        <f>SUMIFS('10-PRYTEC_SUP'!AC:AC,'10-PRYTEC_SUP'!$A:$A,$A124,'10-PRYTEC_SUP'!$C:$C,$C124)</f>
        <v>0</v>
      </c>
      <c r="AE124" s="22">
        <f>SUMIFS('10-PRYTEC_SUP'!AD:AD,'10-PRYTEC_SUP'!$A:$A,$A124,'10-PRYTEC_SUP'!$C:$C,$C124)</f>
        <v>0</v>
      </c>
      <c r="AF124" s="22">
        <f>SUMIFS('10-PRYTEC_SUP'!AE:AE,'10-PRYTEC_SUP'!$A:$A,$A124,'10-PRYTEC_SUP'!$C:$C,$C124)</f>
        <v>0</v>
      </c>
    </row>
    <row r="125" spans="1:32" s="12" customFormat="1">
      <c r="A125" s="763"/>
      <c r="B125" s="763"/>
      <c r="C125" s="775" t="str">
        <f>CONCATENATE("TOTAL ",C124)</f>
        <v>TOTAL 6221</v>
      </c>
      <c r="D125" s="773"/>
      <c r="E125" s="765"/>
      <c r="F125" s="765"/>
      <c r="G125" s="765"/>
      <c r="H125" s="765"/>
      <c r="I125" s="765"/>
      <c r="J125" s="765"/>
      <c r="K125" s="766"/>
      <c r="L125" s="767"/>
      <c r="M125" s="766"/>
      <c r="N125" s="768"/>
      <c r="O125" s="768"/>
      <c r="P125" s="769"/>
      <c r="Q125" s="770"/>
      <c r="R125" s="771"/>
      <c r="S125" s="772"/>
      <c r="T125" s="764">
        <f>T124</f>
        <v>3000000</v>
      </c>
      <c r="U125" s="764">
        <f t="shared" ref="U125" si="254">U124</f>
        <v>0</v>
      </c>
      <c r="V125" s="764">
        <f t="shared" ref="V125" si="255">V124</f>
        <v>0</v>
      </c>
      <c r="W125" s="764">
        <f t="shared" ref="W125" si="256">W124</f>
        <v>1000000</v>
      </c>
      <c r="X125" s="764">
        <f t="shared" ref="X125" si="257">X124</f>
        <v>1000000</v>
      </c>
      <c r="Y125" s="764">
        <f t="shared" ref="Y125" si="258">Y124</f>
        <v>1000000</v>
      </c>
      <c r="Z125" s="764">
        <f t="shared" ref="Z125" si="259">Z124</f>
        <v>0</v>
      </c>
      <c r="AA125" s="764">
        <f t="shared" ref="AA125" si="260">AA124</f>
        <v>0</v>
      </c>
      <c r="AB125" s="764">
        <f t="shared" ref="AB125" si="261">AB124</f>
        <v>0</v>
      </c>
      <c r="AC125" s="764">
        <f t="shared" ref="AC125" si="262">AC124</f>
        <v>0</v>
      </c>
      <c r="AD125" s="764">
        <f t="shared" ref="AD125" si="263">AD124</f>
        <v>0</v>
      </c>
      <c r="AE125" s="764">
        <f t="shared" ref="AE125" si="264">AE124</f>
        <v>0</v>
      </c>
      <c r="AF125" s="764">
        <f t="shared" ref="AF125" si="265">AF124</f>
        <v>0</v>
      </c>
    </row>
    <row r="128" spans="1:32">
      <c r="A128" s="762">
        <v>617</v>
      </c>
    </row>
    <row r="129" spans="1:32" s="12" customFormat="1">
      <c r="A129" s="653" t="s">
        <v>488</v>
      </c>
      <c r="B129" s="653">
        <v>615</v>
      </c>
      <c r="C129" s="653">
        <v>6122</v>
      </c>
      <c r="D129" s="9"/>
      <c r="E129" s="6"/>
      <c r="F129" s="6"/>
      <c r="G129" s="6"/>
      <c r="H129" s="6"/>
      <c r="I129" s="6"/>
      <c r="J129" s="6"/>
      <c r="K129" s="89"/>
      <c r="L129" s="88"/>
      <c r="M129" s="89"/>
      <c r="N129" s="10"/>
      <c r="O129" s="10"/>
      <c r="P129" s="11"/>
      <c r="Q129" s="45"/>
      <c r="R129" s="743"/>
      <c r="S129" s="22"/>
      <c r="T129" s="22" t="e">
        <f>SUMIFS(#REF!,#REF!,$A129,#REF!,$C129)</f>
        <v>#REF!</v>
      </c>
      <c r="U129" s="22" t="e">
        <f>SUMIFS(#REF!,#REF!,$A129,#REF!,$C129)</f>
        <v>#REF!</v>
      </c>
      <c r="V129" s="22" t="e">
        <f>SUMIFS(#REF!,#REF!,$A129,#REF!,$C129)</f>
        <v>#REF!</v>
      </c>
      <c r="W129" s="22" t="e">
        <f>SUMIFS(#REF!,#REF!,$A129,#REF!,$C129)</f>
        <v>#REF!</v>
      </c>
      <c r="X129" s="22" t="e">
        <f>SUMIFS(#REF!,#REF!,$A129,#REF!,$C129)</f>
        <v>#REF!</v>
      </c>
      <c r="Y129" s="22" t="e">
        <f>SUMIFS(#REF!,#REF!,$A129,#REF!,$C129)</f>
        <v>#REF!</v>
      </c>
      <c r="Z129" s="22" t="e">
        <f>SUMIFS(#REF!,#REF!,$A129,#REF!,$C129)</f>
        <v>#REF!</v>
      </c>
      <c r="AA129" s="22" t="e">
        <f>SUMIFS(#REF!,#REF!,$A129,#REF!,$C129)</f>
        <v>#REF!</v>
      </c>
      <c r="AB129" s="22" t="e">
        <f>SUMIFS(#REF!,#REF!,$A129,#REF!,$C129)</f>
        <v>#REF!</v>
      </c>
      <c r="AC129" s="22" t="e">
        <f>SUMIFS(#REF!,#REF!,$A129,#REF!,$C129)</f>
        <v>#REF!</v>
      </c>
      <c r="AD129" s="22" t="e">
        <f>SUMIFS(#REF!,#REF!,$A129,#REF!,$C129)</f>
        <v>#REF!</v>
      </c>
      <c r="AE129" s="22" t="e">
        <f>SUMIFS(#REF!,#REF!,$A129,#REF!,$C129)</f>
        <v>#REF!</v>
      </c>
      <c r="AF129" s="22" t="e">
        <f>SUMIFS(#REF!,#REF!,$A129,#REF!,$C129)</f>
        <v>#REF!</v>
      </c>
    </row>
    <row r="130" spans="1:32" s="12" customFormat="1">
      <c r="A130" s="763"/>
      <c r="B130" s="763"/>
      <c r="C130" s="775" t="str">
        <f>CONCATENATE("TOTAL ",C129)</f>
        <v>TOTAL 6122</v>
      </c>
      <c r="D130" s="773"/>
      <c r="E130" s="765"/>
      <c r="F130" s="765"/>
      <c r="G130" s="765"/>
      <c r="H130" s="765"/>
      <c r="I130" s="765"/>
      <c r="J130" s="765"/>
      <c r="K130" s="766"/>
      <c r="L130" s="767"/>
      <c r="M130" s="766"/>
      <c r="N130" s="768"/>
      <c r="O130" s="768"/>
      <c r="P130" s="769"/>
      <c r="Q130" s="770"/>
      <c r="R130" s="771"/>
      <c r="S130" s="772"/>
      <c r="T130" s="764" t="e">
        <f>T129</f>
        <v>#REF!</v>
      </c>
      <c r="U130" s="764" t="e">
        <f t="shared" ref="U130" si="266">U129</f>
        <v>#REF!</v>
      </c>
      <c r="V130" s="764" t="e">
        <f t="shared" ref="V130" si="267">V129</f>
        <v>#REF!</v>
      </c>
      <c r="W130" s="764" t="e">
        <f t="shared" ref="W130" si="268">W129</f>
        <v>#REF!</v>
      </c>
      <c r="X130" s="764" t="e">
        <f t="shared" ref="X130" si="269">X129</f>
        <v>#REF!</v>
      </c>
      <c r="Y130" s="764" t="e">
        <f t="shared" ref="Y130" si="270">Y129</f>
        <v>#REF!</v>
      </c>
      <c r="Z130" s="764" t="e">
        <f t="shared" ref="Z130" si="271">Z129</f>
        <v>#REF!</v>
      </c>
      <c r="AA130" s="764" t="e">
        <f t="shared" ref="AA130" si="272">AA129</f>
        <v>#REF!</v>
      </c>
      <c r="AB130" s="764" t="e">
        <f t="shared" ref="AB130" si="273">AB129</f>
        <v>#REF!</v>
      </c>
      <c r="AC130" s="764" t="e">
        <f t="shared" ref="AC130" si="274">AC129</f>
        <v>#REF!</v>
      </c>
      <c r="AD130" s="764" t="e">
        <f t="shared" ref="AD130" si="275">AD129</f>
        <v>#REF!</v>
      </c>
      <c r="AE130" s="764" t="e">
        <f t="shared" ref="AE130" si="276">AE129</f>
        <v>#REF!</v>
      </c>
      <c r="AF130" s="764" t="e">
        <f t="shared" ref="AF130" si="277">AF129</f>
        <v>#REF!</v>
      </c>
    </row>
    <row r="133" spans="1:32">
      <c r="A133" s="762">
        <v>618</v>
      </c>
    </row>
    <row r="134" spans="1:32" s="12" customFormat="1">
      <c r="A134" s="653" t="s">
        <v>495</v>
      </c>
      <c r="B134" s="653">
        <v>618</v>
      </c>
      <c r="C134" s="653">
        <v>6141</v>
      </c>
      <c r="D134" s="9"/>
      <c r="E134" s="6"/>
      <c r="F134" s="6"/>
      <c r="G134" s="6"/>
      <c r="H134" s="6"/>
      <c r="I134" s="6"/>
      <c r="J134" s="6"/>
      <c r="K134" s="89"/>
      <c r="L134" s="88"/>
      <c r="M134" s="89"/>
      <c r="N134" s="10"/>
      <c r="O134" s="10"/>
      <c r="P134" s="11"/>
      <c r="Q134" s="45"/>
      <c r="R134" s="743"/>
      <c r="S134" s="22"/>
      <c r="T134" s="22" t="e">
        <f>SUMIFS(#REF!,#REF!,$A134,#REF!,$C134)</f>
        <v>#REF!</v>
      </c>
      <c r="U134" s="22" t="e">
        <f>SUMIFS(#REF!,#REF!,$A134,#REF!,$C134)</f>
        <v>#REF!</v>
      </c>
      <c r="V134" s="22" t="e">
        <f>SUMIFS(#REF!,#REF!,$A134,#REF!,$C134)</f>
        <v>#REF!</v>
      </c>
      <c r="W134" s="22" t="e">
        <f>SUMIFS(#REF!,#REF!,$A134,#REF!,$C134)</f>
        <v>#REF!</v>
      </c>
      <c r="X134" s="22" t="e">
        <f>SUMIFS(#REF!,#REF!,$A134,#REF!,$C134)</f>
        <v>#REF!</v>
      </c>
      <c r="Y134" s="22" t="e">
        <f>SUMIFS(#REF!,#REF!,$A134,#REF!,$C134)</f>
        <v>#REF!</v>
      </c>
      <c r="Z134" s="22" t="e">
        <f>SUMIFS(#REF!,#REF!,$A134,#REF!,$C134)</f>
        <v>#REF!</v>
      </c>
      <c r="AA134" s="22" t="e">
        <f>SUMIFS(#REF!,#REF!,$A134,#REF!,$C134)</f>
        <v>#REF!</v>
      </c>
      <c r="AB134" s="22" t="e">
        <f>SUMIFS(#REF!,#REF!,$A134,#REF!,$C134)</f>
        <v>#REF!</v>
      </c>
      <c r="AC134" s="22" t="e">
        <f>SUMIFS(#REF!,#REF!,$A134,#REF!,$C134)</f>
        <v>#REF!</v>
      </c>
      <c r="AD134" s="22" t="e">
        <f>SUMIFS(#REF!,#REF!,$A134,#REF!,$C134)</f>
        <v>#REF!</v>
      </c>
      <c r="AE134" s="22" t="e">
        <f>SUMIFS(#REF!,#REF!,$A134,#REF!,$C134)</f>
        <v>#REF!</v>
      </c>
      <c r="AF134" s="22" t="e">
        <f>SUMIFS(#REF!,#REF!,$A134,#REF!,$C134)</f>
        <v>#REF!</v>
      </c>
    </row>
    <row r="135" spans="1:32" s="12" customFormat="1">
      <c r="A135" s="653"/>
      <c r="B135" s="653"/>
      <c r="C135" s="774" t="str">
        <f>CONCATENATE("TOTAL ",C134)</f>
        <v>TOTAL 6141</v>
      </c>
      <c r="D135" s="44"/>
      <c r="E135" s="6"/>
      <c r="F135" s="6"/>
      <c r="G135" s="6"/>
      <c r="H135" s="6"/>
      <c r="I135" s="6"/>
      <c r="J135" s="6"/>
      <c r="K135" s="89"/>
      <c r="L135" s="88"/>
      <c r="M135" s="89"/>
      <c r="N135" s="10"/>
      <c r="O135" s="10"/>
      <c r="P135" s="11"/>
      <c r="Q135" s="45"/>
      <c r="R135" s="743"/>
      <c r="S135" s="22"/>
      <c r="T135" s="760" t="e">
        <f>T134</f>
        <v>#REF!</v>
      </c>
      <c r="U135" s="760" t="e">
        <f t="shared" ref="U135" si="278">U134</f>
        <v>#REF!</v>
      </c>
      <c r="V135" s="760" t="e">
        <f t="shared" ref="V135" si="279">V134</f>
        <v>#REF!</v>
      </c>
      <c r="W135" s="760" t="e">
        <f t="shared" ref="W135" si="280">W134</f>
        <v>#REF!</v>
      </c>
      <c r="X135" s="760" t="e">
        <f t="shared" ref="X135" si="281">X134</f>
        <v>#REF!</v>
      </c>
      <c r="Y135" s="760" t="e">
        <f t="shared" ref="Y135" si="282">Y134</f>
        <v>#REF!</v>
      </c>
      <c r="Z135" s="760" t="e">
        <f t="shared" ref="Z135" si="283">Z134</f>
        <v>#REF!</v>
      </c>
      <c r="AA135" s="760" t="e">
        <f t="shared" ref="AA135" si="284">AA134</f>
        <v>#REF!</v>
      </c>
      <c r="AB135" s="760" t="e">
        <f t="shared" ref="AB135" si="285">AB134</f>
        <v>#REF!</v>
      </c>
      <c r="AC135" s="760" t="e">
        <f t="shared" ref="AC135" si="286">AC134</f>
        <v>#REF!</v>
      </c>
      <c r="AD135" s="760" t="e">
        <f t="shared" ref="AD135" si="287">AD134</f>
        <v>#REF!</v>
      </c>
      <c r="AE135" s="760" t="e">
        <f t="shared" ref="AE135" si="288">AE134</f>
        <v>#REF!</v>
      </c>
      <c r="AF135" s="760" t="e">
        <f t="shared" ref="AF135" si="289">AF134</f>
        <v>#REF!</v>
      </c>
    </row>
    <row r="136" spans="1:32" s="12" customFormat="1">
      <c r="A136" s="653" t="s">
        <v>494</v>
      </c>
      <c r="B136" s="653">
        <v>618</v>
      </c>
      <c r="C136" s="653">
        <v>6152</v>
      </c>
      <c r="D136" s="9"/>
      <c r="E136" s="6"/>
      <c r="F136" s="6"/>
      <c r="G136" s="6"/>
      <c r="H136" s="6"/>
      <c r="I136" s="6"/>
      <c r="J136" s="6"/>
      <c r="K136" s="89"/>
      <c r="L136" s="88"/>
      <c r="M136" s="89"/>
      <c r="N136" s="10"/>
      <c r="O136" s="10"/>
      <c r="P136" s="11"/>
      <c r="Q136" s="45"/>
      <c r="R136" s="743"/>
      <c r="S136" s="22"/>
      <c r="T136" s="22" t="e">
        <f>SUMIFS(#REF!,#REF!,$A136,#REF!,$C136)</f>
        <v>#REF!</v>
      </c>
      <c r="U136" s="22" t="e">
        <f>SUMIFS(#REF!,#REF!,$A136,#REF!,$C136)</f>
        <v>#REF!</v>
      </c>
      <c r="V136" s="22" t="e">
        <f>SUMIFS(#REF!,#REF!,$A136,#REF!,$C136)</f>
        <v>#REF!</v>
      </c>
      <c r="W136" s="22" t="e">
        <f>SUMIFS(#REF!,#REF!,$A136,#REF!,$C136)</f>
        <v>#REF!</v>
      </c>
      <c r="X136" s="22" t="e">
        <f>SUMIFS(#REF!,#REF!,$A136,#REF!,$C136)</f>
        <v>#REF!</v>
      </c>
      <c r="Y136" s="22" t="e">
        <f>SUMIFS(#REF!,#REF!,$A136,#REF!,$C136)</f>
        <v>#REF!</v>
      </c>
      <c r="Z136" s="22" t="e">
        <f>SUMIFS(#REF!,#REF!,$A136,#REF!,$C136)</f>
        <v>#REF!</v>
      </c>
      <c r="AA136" s="22" t="e">
        <f>SUMIFS(#REF!,#REF!,$A136,#REF!,$C136)</f>
        <v>#REF!</v>
      </c>
      <c r="AB136" s="22" t="e">
        <f>SUMIFS(#REF!,#REF!,$A136,#REF!,$C136)</f>
        <v>#REF!</v>
      </c>
      <c r="AC136" s="22" t="e">
        <f>SUMIFS(#REF!,#REF!,$A136,#REF!,$C136)</f>
        <v>#REF!</v>
      </c>
      <c r="AD136" s="22" t="e">
        <f>SUMIFS(#REF!,#REF!,$A136,#REF!,$C136)</f>
        <v>#REF!</v>
      </c>
      <c r="AE136" s="22" t="e">
        <f>SUMIFS(#REF!,#REF!,$A136,#REF!,$C136)</f>
        <v>#REF!</v>
      </c>
      <c r="AF136" s="22" t="e">
        <f>SUMIFS(#REF!,#REF!,$A136,#REF!,$C136)</f>
        <v>#REF!</v>
      </c>
    </row>
    <row r="137" spans="1:32" s="12" customFormat="1">
      <c r="A137" s="653"/>
      <c r="B137" s="653"/>
      <c r="C137" s="774" t="str">
        <f>CONCATENATE("TOTAL ",C136)</f>
        <v>TOTAL 6152</v>
      </c>
      <c r="D137" s="44"/>
      <c r="E137" s="6"/>
      <c r="F137" s="6"/>
      <c r="G137" s="6"/>
      <c r="H137" s="6"/>
      <c r="I137" s="6"/>
      <c r="J137" s="6"/>
      <c r="K137" s="89"/>
      <c r="L137" s="88"/>
      <c r="M137" s="89"/>
      <c r="N137" s="10"/>
      <c r="O137" s="10"/>
      <c r="P137" s="11"/>
      <c r="Q137" s="45"/>
      <c r="R137" s="743"/>
      <c r="S137" s="22"/>
      <c r="T137" s="760" t="e">
        <f>T136</f>
        <v>#REF!</v>
      </c>
      <c r="U137" s="760" t="e">
        <f t="shared" ref="U137" si="290">U136</f>
        <v>#REF!</v>
      </c>
      <c r="V137" s="760" t="e">
        <f t="shared" ref="V137" si="291">V136</f>
        <v>#REF!</v>
      </c>
      <c r="W137" s="760" t="e">
        <f t="shared" ref="W137" si="292">W136</f>
        <v>#REF!</v>
      </c>
      <c r="X137" s="760" t="e">
        <f t="shared" ref="X137" si="293">X136</f>
        <v>#REF!</v>
      </c>
      <c r="Y137" s="760" t="e">
        <f t="shared" ref="Y137" si="294">Y136</f>
        <v>#REF!</v>
      </c>
      <c r="Z137" s="760" t="e">
        <f t="shared" ref="Z137" si="295">Z136</f>
        <v>#REF!</v>
      </c>
      <c r="AA137" s="760" t="e">
        <f t="shared" ref="AA137" si="296">AA136</f>
        <v>#REF!</v>
      </c>
      <c r="AB137" s="760" t="e">
        <f t="shared" ref="AB137" si="297">AB136</f>
        <v>#REF!</v>
      </c>
      <c r="AC137" s="760" t="e">
        <f t="shared" ref="AC137" si="298">AC136</f>
        <v>#REF!</v>
      </c>
      <c r="AD137" s="760" t="e">
        <f t="shared" ref="AD137" si="299">AD136</f>
        <v>#REF!</v>
      </c>
      <c r="AE137" s="760" t="e">
        <f t="shared" ref="AE137" si="300">AE136</f>
        <v>#REF!</v>
      </c>
      <c r="AF137" s="760" t="e">
        <f t="shared" ref="AF137" si="301">AF136</f>
        <v>#REF!</v>
      </c>
    </row>
    <row r="138" spans="1:32" s="12" customFormat="1">
      <c r="A138" s="763"/>
      <c r="B138" s="763"/>
      <c r="C138" s="775" t="s">
        <v>256</v>
      </c>
      <c r="D138" s="773"/>
      <c r="E138" s="765"/>
      <c r="F138" s="765"/>
      <c r="G138" s="765"/>
      <c r="H138" s="765"/>
      <c r="I138" s="765"/>
      <c r="J138" s="765"/>
      <c r="K138" s="766"/>
      <c r="L138" s="767"/>
      <c r="M138" s="766"/>
      <c r="N138" s="768"/>
      <c r="O138" s="768"/>
      <c r="P138" s="769"/>
      <c r="Q138" s="770"/>
      <c r="R138" s="771"/>
      <c r="S138" s="772"/>
      <c r="T138" s="764" t="e">
        <f>T137+T135</f>
        <v>#REF!</v>
      </c>
      <c r="U138" s="764" t="e">
        <f t="shared" ref="U138:AF138" si="302">U137+U135</f>
        <v>#REF!</v>
      </c>
      <c r="V138" s="764" t="e">
        <f t="shared" si="302"/>
        <v>#REF!</v>
      </c>
      <c r="W138" s="764" t="e">
        <f t="shared" si="302"/>
        <v>#REF!</v>
      </c>
      <c r="X138" s="764" t="e">
        <f t="shared" si="302"/>
        <v>#REF!</v>
      </c>
      <c r="Y138" s="764" t="e">
        <f t="shared" si="302"/>
        <v>#REF!</v>
      </c>
      <c r="Z138" s="764" t="e">
        <f t="shared" si="302"/>
        <v>#REF!</v>
      </c>
      <c r="AA138" s="764" t="e">
        <f t="shared" si="302"/>
        <v>#REF!</v>
      </c>
      <c r="AB138" s="764" t="e">
        <f t="shared" si="302"/>
        <v>#REF!</v>
      </c>
      <c r="AC138" s="764" t="e">
        <f t="shared" si="302"/>
        <v>#REF!</v>
      </c>
      <c r="AD138" s="764" t="e">
        <f t="shared" si="302"/>
        <v>#REF!</v>
      </c>
      <c r="AE138" s="764" t="e">
        <f t="shared" si="302"/>
        <v>#REF!</v>
      </c>
      <c r="AF138" s="764" t="e">
        <f t="shared" si="302"/>
        <v>#REF!</v>
      </c>
    </row>
    <row r="141" spans="1:32">
      <c r="A141" s="762">
        <v>619</v>
      </c>
    </row>
    <row r="142" spans="1:32" s="12" customFormat="1">
      <c r="A142" s="653" t="s">
        <v>499</v>
      </c>
      <c r="B142" s="653">
        <v>619</v>
      </c>
      <c r="C142" s="653">
        <v>6141</v>
      </c>
      <c r="D142" s="9"/>
      <c r="E142" s="6"/>
      <c r="F142" s="6"/>
      <c r="G142" s="6"/>
      <c r="H142" s="6"/>
      <c r="I142" s="6"/>
      <c r="J142" s="6"/>
      <c r="K142" s="89"/>
      <c r="L142" s="88"/>
      <c r="M142" s="89"/>
      <c r="N142" s="10"/>
      <c r="O142" s="10"/>
      <c r="P142" s="11"/>
      <c r="Q142" s="45"/>
      <c r="R142" s="743"/>
      <c r="S142" s="22"/>
      <c r="T142" s="22" t="e">
        <f>SUMIFS(#REF!,#REF!,$A142,#REF!,$C142)</f>
        <v>#REF!</v>
      </c>
      <c r="U142" s="22" t="e">
        <f>SUMIFS(#REF!,#REF!,$A142,#REF!,$C142)</f>
        <v>#REF!</v>
      </c>
      <c r="V142" s="22" t="e">
        <f>SUMIFS(#REF!,#REF!,$A142,#REF!,$C142)</f>
        <v>#REF!</v>
      </c>
      <c r="W142" s="22" t="e">
        <f>SUMIFS(#REF!,#REF!,$A142,#REF!,$C142)</f>
        <v>#REF!</v>
      </c>
      <c r="X142" s="22" t="e">
        <f>SUMIFS(#REF!,#REF!,$A142,#REF!,$C142)</f>
        <v>#REF!</v>
      </c>
      <c r="Y142" s="22" t="e">
        <f>SUMIFS(#REF!,#REF!,$A142,#REF!,$C142)</f>
        <v>#REF!</v>
      </c>
      <c r="Z142" s="22" t="e">
        <f>SUMIFS(#REF!,#REF!,$A142,#REF!,$C142)</f>
        <v>#REF!</v>
      </c>
      <c r="AA142" s="22" t="e">
        <f>SUMIFS(#REF!,#REF!,$A142,#REF!,$C142)</f>
        <v>#REF!</v>
      </c>
      <c r="AB142" s="22" t="e">
        <f>SUMIFS(#REF!,#REF!,$A142,#REF!,$C142)</f>
        <v>#REF!</v>
      </c>
      <c r="AC142" s="22" t="e">
        <f>SUMIFS(#REF!,#REF!,$A142,#REF!,$C142)</f>
        <v>#REF!</v>
      </c>
      <c r="AD142" s="22" t="e">
        <f>SUMIFS(#REF!,#REF!,$A142,#REF!,$C142)</f>
        <v>#REF!</v>
      </c>
      <c r="AE142" s="22" t="e">
        <f>SUMIFS(#REF!,#REF!,$A142,#REF!,$C142)</f>
        <v>#REF!</v>
      </c>
      <c r="AF142" s="22" t="e">
        <f>SUMIFS(#REF!,#REF!,$A142,#REF!,$C142)</f>
        <v>#REF!</v>
      </c>
    </row>
    <row r="143" spans="1:32" s="12" customFormat="1">
      <c r="A143" s="763"/>
      <c r="B143" s="763"/>
      <c r="C143" s="775" t="str">
        <f>CONCATENATE("TOTAL ",C142)</f>
        <v>TOTAL 6141</v>
      </c>
      <c r="D143" s="773"/>
      <c r="E143" s="765"/>
      <c r="F143" s="765"/>
      <c r="G143" s="765"/>
      <c r="H143" s="765"/>
      <c r="I143" s="765"/>
      <c r="J143" s="765"/>
      <c r="K143" s="766"/>
      <c r="L143" s="767"/>
      <c r="M143" s="766"/>
      <c r="N143" s="768"/>
      <c r="O143" s="768"/>
      <c r="P143" s="769"/>
      <c r="Q143" s="770"/>
      <c r="R143" s="771"/>
      <c r="S143" s="772"/>
      <c r="T143" s="764" t="e">
        <f>T142</f>
        <v>#REF!</v>
      </c>
      <c r="U143" s="764" t="e">
        <f t="shared" ref="U143" si="303">U142</f>
        <v>#REF!</v>
      </c>
      <c r="V143" s="764" t="e">
        <f t="shared" ref="V143" si="304">V142</f>
        <v>#REF!</v>
      </c>
      <c r="W143" s="764" t="e">
        <f t="shared" ref="W143" si="305">W142</f>
        <v>#REF!</v>
      </c>
      <c r="X143" s="764" t="e">
        <f t="shared" ref="X143" si="306">X142</f>
        <v>#REF!</v>
      </c>
      <c r="Y143" s="764" t="e">
        <f t="shared" ref="Y143" si="307">Y142</f>
        <v>#REF!</v>
      </c>
      <c r="Z143" s="764" t="e">
        <f t="shared" ref="Z143" si="308">Z142</f>
        <v>#REF!</v>
      </c>
      <c r="AA143" s="764" t="e">
        <f t="shared" ref="AA143" si="309">AA142</f>
        <v>#REF!</v>
      </c>
      <c r="AB143" s="764" t="e">
        <f t="shared" ref="AB143" si="310">AB142</f>
        <v>#REF!</v>
      </c>
      <c r="AC143" s="764" t="e">
        <f t="shared" ref="AC143" si="311">AC142</f>
        <v>#REF!</v>
      </c>
      <c r="AD143" s="764" t="e">
        <f t="shared" ref="AD143" si="312">AD142</f>
        <v>#REF!</v>
      </c>
      <c r="AE143" s="764" t="e">
        <f t="shared" ref="AE143" si="313">AE142</f>
        <v>#REF!</v>
      </c>
      <c r="AF143" s="764" t="e">
        <f t="shared" ref="AF143" si="314">AF142</f>
        <v>#REF!</v>
      </c>
    </row>
    <row r="145" spans="1:32">
      <c r="A145" s="777"/>
      <c r="B145" s="777"/>
      <c r="C145" s="779" t="s">
        <v>502</v>
      </c>
      <c r="D145" s="777"/>
      <c r="E145" s="777"/>
      <c r="F145" s="777"/>
      <c r="G145" s="777"/>
      <c r="H145" s="777"/>
      <c r="I145" s="777"/>
      <c r="J145" s="777"/>
      <c r="K145" s="777"/>
      <c r="L145" s="777"/>
      <c r="M145" s="777"/>
      <c r="N145" s="777"/>
      <c r="O145" s="777"/>
      <c r="P145" s="777"/>
      <c r="Q145" s="777"/>
      <c r="R145" s="777"/>
      <c r="S145" s="777"/>
      <c r="T145" s="778" t="e">
        <f>T143+T138+T130+T125+T120+T110+T103+T94+T89+T76+T72+T61+T57+T52+T45+T41+T30+T26+T19</f>
        <v>#REF!</v>
      </c>
      <c r="U145" s="778" t="e">
        <f t="shared" ref="U145:AF145" si="315">U143+U138+U130+U125+U120+U110+U103+U94+U89+U76+U72+U61+U57+U52+U45+U41+U30+U26+U19</f>
        <v>#REF!</v>
      </c>
      <c r="V145" s="778" t="e">
        <f t="shared" si="315"/>
        <v>#REF!</v>
      </c>
      <c r="W145" s="778" t="e">
        <f t="shared" si="315"/>
        <v>#REF!</v>
      </c>
      <c r="X145" s="778" t="e">
        <f t="shared" si="315"/>
        <v>#REF!</v>
      </c>
      <c r="Y145" s="778" t="e">
        <f t="shared" si="315"/>
        <v>#REF!</v>
      </c>
      <c r="Z145" s="778" t="e">
        <f t="shared" si="315"/>
        <v>#REF!</v>
      </c>
      <c r="AA145" s="778" t="e">
        <f t="shared" si="315"/>
        <v>#REF!</v>
      </c>
      <c r="AB145" s="778" t="e">
        <f t="shared" si="315"/>
        <v>#REF!</v>
      </c>
      <c r="AC145" s="778" t="e">
        <f t="shared" si="315"/>
        <v>#REF!</v>
      </c>
      <c r="AD145" s="778" t="e">
        <f t="shared" si="315"/>
        <v>#REF!</v>
      </c>
      <c r="AE145" s="778" t="e">
        <f t="shared" si="315"/>
        <v>#REF!</v>
      </c>
      <c r="AF145" s="778" t="e">
        <f t="shared" si="315"/>
        <v>#REF!</v>
      </c>
    </row>
    <row r="146" spans="1:32">
      <c r="U146" s="752" t="e">
        <f>T145-SUM(U145:AF145)</f>
        <v>#REF!</v>
      </c>
    </row>
    <row r="147" spans="1:32">
      <c r="T147" s="752">
        <v>346922796.88999999</v>
      </c>
    </row>
    <row r="148" spans="1:32">
      <c r="T148" s="752" t="e">
        <f>T145-T147</f>
        <v>#REF!</v>
      </c>
    </row>
  </sheetData>
  <mergeCells count="20">
    <mergeCell ref="X15:X16"/>
    <mergeCell ref="E15:J15"/>
    <mergeCell ref="K15:K16"/>
    <mergeCell ref="L15:L16"/>
    <mergeCell ref="M15:M16"/>
    <mergeCell ref="N15:N16"/>
    <mergeCell ref="O15:R15"/>
    <mergeCell ref="S15:S16"/>
    <mergeCell ref="T15:T16"/>
    <mergeCell ref="U15:U16"/>
    <mergeCell ref="V15:V16"/>
    <mergeCell ref="W15:W16"/>
    <mergeCell ref="AE15:AE16"/>
    <mergeCell ref="AF15:AF16"/>
    <mergeCell ref="Y15:Y16"/>
    <mergeCell ref="Z15:Z16"/>
    <mergeCell ref="AA15:AA16"/>
    <mergeCell ref="AB15:AB16"/>
    <mergeCell ref="AC15:AC16"/>
    <mergeCell ref="AD15:AD16"/>
  </mergeCells>
  <dataValidations count="1">
    <dataValidation type="list" allowBlank="1" showInputMessage="1" showErrorMessage="1" sqref="A44:A45 A142:A143 A115:A120 A129:A130 A124:A125 A108:A110 A98:A103 A80:A89 A93:A94 A29:A30 A33:A41 A22:A26 A56:A57 A49:A52 A60:A61 A75:A76 A64:A72 A134:A138 A18:A19">
      <formula1>anexos</formula1>
    </dataValidation>
  </dataValidation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dimension ref="A1"/>
  <sheetViews>
    <sheetView workbookViewId="0">
      <selection activeCell="AB31" sqref="AB31"/>
    </sheetView>
  </sheetViews>
  <sheetFormatPr baseColWidth="10"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6" tint="-0.499984740745262"/>
  </sheetPr>
  <dimension ref="A2:AB63"/>
  <sheetViews>
    <sheetView tabSelected="1" view="pageBreakPreview" zoomScaleSheetLayoutView="100" workbookViewId="0">
      <selection activeCell="A9" sqref="A9:D9"/>
    </sheetView>
  </sheetViews>
  <sheetFormatPr baseColWidth="10" defaultRowHeight="12.75"/>
  <cols>
    <col min="1" max="7" width="3.7109375" style="12" customWidth="1"/>
    <col min="8" max="8" width="5.7109375" style="12" customWidth="1"/>
    <col min="9" max="9" width="25.7109375" style="12" customWidth="1"/>
    <col min="10" max="10" width="20.7109375" style="12" customWidth="1"/>
    <col min="11" max="11" width="7.7109375" style="12" customWidth="1"/>
    <col min="12" max="12" width="25.7109375" style="12" customWidth="1"/>
    <col min="13" max="13" width="20.7109375" style="12" customWidth="1"/>
    <col min="14" max="14" width="12.7109375" style="12" customWidth="1"/>
    <col min="15" max="15" width="12.7109375" style="952" customWidth="1"/>
    <col min="16" max="16" width="15.7109375" style="12" customWidth="1"/>
    <col min="17" max="28" width="10.7109375" style="12" customWidth="1"/>
    <col min="29" max="16384" width="11.42578125" style="12"/>
  </cols>
  <sheetData>
    <row r="2" spans="1:28">
      <c r="A2" s="999"/>
      <c r="B2" s="999"/>
      <c r="C2" s="999"/>
      <c r="D2" s="999"/>
      <c r="E2" s="999"/>
      <c r="F2" s="999"/>
      <c r="G2" s="30"/>
      <c r="H2" s="31"/>
      <c r="I2" s="31"/>
      <c r="J2" s="31"/>
      <c r="L2" s="1000" t="s">
        <v>230</v>
      </c>
      <c r="M2" s="1000"/>
      <c r="N2" s="1000"/>
      <c r="O2" s="1000"/>
      <c r="P2" s="1000"/>
      <c r="Q2" s="1000"/>
      <c r="R2" s="1000"/>
      <c r="S2" s="1000"/>
      <c r="T2" s="1000"/>
      <c r="U2" s="1000"/>
      <c r="V2" s="1000"/>
      <c r="W2" s="1000"/>
      <c r="X2" s="1000"/>
      <c r="Y2" s="1000"/>
    </row>
    <row r="3" spans="1:28">
      <c r="A3" s="999"/>
      <c r="B3" s="999"/>
      <c r="C3" s="999"/>
      <c r="D3" s="999"/>
      <c r="E3" s="999"/>
      <c r="F3" s="999"/>
      <c r="H3" s="31"/>
      <c r="I3" s="31"/>
      <c r="J3" s="31"/>
      <c r="L3" s="1001" t="s">
        <v>603</v>
      </c>
      <c r="M3" s="1001"/>
      <c r="N3" s="1001"/>
      <c r="O3" s="1001"/>
      <c r="P3" s="1001"/>
      <c r="Q3" s="1001"/>
      <c r="R3" s="1001"/>
      <c r="S3" s="1001"/>
      <c r="T3" s="1001"/>
      <c r="U3" s="1001"/>
      <c r="V3" s="1001"/>
      <c r="W3" s="1001"/>
      <c r="X3" s="1001"/>
      <c r="Y3" s="1001"/>
      <c r="Z3" s="13"/>
      <c r="AA3" s="13"/>
      <c r="AB3" s="13"/>
    </row>
    <row r="4" spans="1:28">
      <c r="A4" s="999"/>
      <c r="B4" s="999"/>
      <c r="C4" s="999"/>
      <c r="D4" s="999"/>
      <c r="E4" s="999"/>
      <c r="F4" s="999"/>
      <c r="H4" s="31"/>
      <c r="I4" s="31"/>
      <c r="J4" s="31"/>
      <c r="X4" s="940" t="s">
        <v>50</v>
      </c>
      <c r="Y4" s="940"/>
      <c r="Z4" s="940"/>
      <c r="AA4" s="940"/>
      <c r="AB4" s="940"/>
    </row>
    <row r="5" spans="1:28">
      <c r="A5" s="999"/>
      <c r="B5" s="999"/>
      <c r="C5" s="999"/>
      <c r="D5" s="999"/>
      <c r="E5" s="999"/>
      <c r="F5" s="999"/>
      <c r="H5" s="31"/>
      <c r="I5" s="31"/>
      <c r="J5" s="31"/>
      <c r="Z5" s="13"/>
      <c r="AA5" s="13"/>
      <c r="AB5" s="13"/>
    </row>
    <row r="6" spans="1:28">
      <c r="A6" s="999"/>
      <c r="B6" s="999"/>
      <c r="C6" s="999"/>
      <c r="D6" s="999"/>
      <c r="E6" s="999"/>
      <c r="F6" s="999"/>
      <c r="G6" s="31"/>
      <c r="H6" s="31"/>
      <c r="I6" s="31"/>
      <c r="J6" s="31"/>
      <c r="L6" s="1002"/>
      <c r="M6" s="1002"/>
      <c r="N6" s="1002"/>
      <c r="O6" s="1002"/>
      <c r="P6" s="1002"/>
      <c r="Q6" s="1002"/>
      <c r="R6" s="1002"/>
      <c r="S6" s="1002"/>
      <c r="T6" s="1002"/>
      <c r="U6" s="1002"/>
      <c r="V6" s="1002"/>
    </row>
    <row r="7" spans="1:28">
      <c r="A7" s="951"/>
      <c r="B7" s="951"/>
      <c r="C7" s="951"/>
      <c r="D7" s="951"/>
      <c r="E7" s="951"/>
      <c r="F7" s="951"/>
      <c r="G7" s="951"/>
      <c r="H7" s="1001" t="s">
        <v>231</v>
      </c>
      <c r="I7" s="1001"/>
      <c r="J7" s="1001"/>
      <c r="K7" s="1001"/>
      <c r="L7" s="1001"/>
      <c r="M7" s="1001"/>
      <c r="N7" s="1001"/>
      <c r="O7" s="1001"/>
      <c r="P7" s="1001"/>
      <c r="Q7" s="1001"/>
      <c r="R7" s="1001"/>
      <c r="S7" s="1001"/>
      <c r="T7" s="1001"/>
      <c r="U7" s="1001"/>
      <c r="V7" s="1001"/>
      <c r="W7" s="1001"/>
      <c r="X7" s="1001"/>
      <c r="Y7" s="1001"/>
      <c r="Z7" s="1001"/>
    </row>
    <row r="8" spans="1:28" ht="13.5" thickBot="1">
      <c r="D8" s="797"/>
      <c r="E8" s="797"/>
      <c r="F8" s="797"/>
      <c r="G8" s="797"/>
      <c r="H8" s="797"/>
      <c r="I8" s="797"/>
      <c r="J8" s="797"/>
      <c r="K8" s="797"/>
      <c r="L8" s="797"/>
      <c r="M8" s="797"/>
      <c r="N8" s="797"/>
      <c r="P8" s="797"/>
      <c r="Q8" s="797"/>
      <c r="R8" s="797"/>
      <c r="S8" s="797"/>
      <c r="T8" s="797"/>
      <c r="U8" s="797"/>
      <c r="V8" s="797"/>
      <c r="W8" s="797"/>
      <c r="X8" s="797"/>
      <c r="Y8" s="797"/>
      <c r="Z8" s="797"/>
      <c r="AA8" s="797"/>
      <c r="AB8" s="797"/>
    </row>
    <row r="9" spans="1:28" ht="13.5" thickBot="1">
      <c r="A9" s="988" t="s">
        <v>40</v>
      </c>
      <c r="B9" s="989"/>
      <c r="C9" s="989"/>
      <c r="D9" s="990"/>
      <c r="E9" s="953"/>
      <c r="F9" s="798" t="s">
        <v>16</v>
      </c>
      <c r="G9" s="799"/>
      <c r="H9" s="799"/>
      <c r="I9" s="799"/>
      <c r="J9" s="799"/>
      <c r="K9" s="800"/>
      <c r="L9" s="15"/>
      <c r="M9" s="65"/>
      <c r="N9" s="952"/>
      <c r="P9" s="952"/>
      <c r="Q9" s="952"/>
      <c r="R9" s="952"/>
      <c r="S9" s="952"/>
      <c r="T9" s="952"/>
      <c r="U9" s="952"/>
      <c r="V9" s="952"/>
      <c r="W9" s="952"/>
      <c r="X9" s="952"/>
      <c r="Y9" s="952"/>
      <c r="Z9" s="952"/>
      <c r="AA9" s="952"/>
      <c r="AB9" s="952"/>
    </row>
    <row r="10" spans="1:28" s="29" customFormat="1" ht="11.25">
      <c r="L10" s="37"/>
      <c r="M10" s="15"/>
      <c r="N10" s="15"/>
      <c r="O10" s="15"/>
      <c r="P10" s="15"/>
      <c r="Q10" s="15"/>
      <c r="R10" s="15"/>
      <c r="S10" s="15" t="s">
        <v>17</v>
      </c>
      <c r="T10" s="863" t="s">
        <v>43</v>
      </c>
      <c r="U10" s="15" t="s">
        <v>18</v>
      </c>
      <c r="V10" s="863" t="s">
        <v>44</v>
      </c>
      <c r="W10" s="15" t="s">
        <v>45</v>
      </c>
      <c r="X10" s="863">
        <v>31</v>
      </c>
      <c r="Y10" s="39" t="s">
        <v>18</v>
      </c>
      <c r="Z10" s="863" t="s">
        <v>46</v>
      </c>
      <c r="AA10" s="39" t="s">
        <v>18</v>
      </c>
      <c r="AB10" s="863">
        <v>2016</v>
      </c>
    </row>
    <row r="11" spans="1:28" ht="13.5" thickBot="1">
      <c r="M11" s="16"/>
      <c r="N11" s="13"/>
      <c r="O11" s="65"/>
      <c r="P11" s="13"/>
    </row>
    <row r="12" spans="1:28">
      <c r="A12" s="993" t="s">
        <v>49</v>
      </c>
      <c r="B12" s="994"/>
      <c r="C12" s="994"/>
      <c r="D12" s="994"/>
      <c r="E12" s="994"/>
      <c r="F12" s="994"/>
      <c r="G12" s="994"/>
      <c r="H12" s="994"/>
      <c r="I12" s="994"/>
      <c r="J12" s="994"/>
      <c r="K12" s="994"/>
      <c r="L12" s="994"/>
      <c r="M12" s="994"/>
      <c r="N12" s="994"/>
      <c r="O12" s="994"/>
      <c r="P12" s="994"/>
      <c r="Q12" s="994"/>
      <c r="R12" s="994"/>
      <c r="S12" s="994"/>
      <c r="T12" s="994"/>
      <c r="U12" s="994"/>
      <c r="V12" s="994"/>
      <c r="W12" s="994"/>
      <c r="X12" s="995"/>
      <c r="Y12" s="1004" t="s">
        <v>48</v>
      </c>
      <c r="Z12" s="994"/>
      <c r="AA12" s="994"/>
      <c r="AB12" s="929"/>
    </row>
    <row r="13" spans="1:28" ht="15" customHeight="1">
      <c r="A13" s="1005" t="s">
        <v>602</v>
      </c>
      <c r="B13" s="1006"/>
      <c r="C13" s="1006"/>
      <c r="D13" s="1006"/>
      <c r="E13" s="1006"/>
      <c r="F13" s="1006"/>
      <c r="G13" s="1006"/>
      <c r="H13" s="1006"/>
      <c r="I13" s="1006"/>
      <c r="J13" s="1006"/>
      <c r="K13" s="1006"/>
      <c r="L13" s="1006"/>
      <c r="M13" s="1006"/>
      <c r="N13" s="1006"/>
      <c r="O13" s="1006"/>
      <c r="P13" s="1007"/>
      <c r="Q13" s="1008" t="s">
        <v>41</v>
      </c>
      <c r="R13" s="1009"/>
      <c r="S13" s="1009"/>
      <c r="T13" s="1009"/>
      <c r="U13" s="1009"/>
      <c r="V13" s="1009"/>
      <c r="W13" s="1009"/>
      <c r="X13" s="1009"/>
      <c r="Y13" s="1009"/>
      <c r="Z13" s="1009"/>
      <c r="AA13" s="1009"/>
      <c r="AB13" s="930"/>
    </row>
    <row r="14" spans="1:28" ht="12.75" customHeight="1">
      <c r="A14" s="1018" t="s">
        <v>36</v>
      </c>
      <c r="B14" s="1019"/>
      <c r="C14" s="1019"/>
      <c r="D14" s="1019"/>
      <c r="E14" s="1019"/>
      <c r="F14" s="1020"/>
      <c r="G14" s="1017" t="s">
        <v>12</v>
      </c>
      <c r="H14" s="996" t="s">
        <v>229</v>
      </c>
      <c r="I14" s="991" t="s">
        <v>20</v>
      </c>
      <c r="J14" s="991" t="s">
        <v>47</v>
      </c>
      <c r="K14" s="1023" t="s">
        <v>21</v>
      </c>
      <c r="L14" s="1014" t="s">
        <v>22</v>
      </c>
      <c r="M14" s="1015"/>
      <c r="N14" s="1015"/>
      <c r="O14" s="1016"/>
      <c r="P14" s="991" t="s">
        <v>23</v>
      </c>
      <c r="Q14" s="998" t="s">
        <v>10</v>
      </c>
      <c r="R14" s="998" t="s">
        <v>9</v>
      </c>
      <c r="S14" s="998" t="s">
        <v>8</v>
      </c>
      <c r="T14" s="998" t="s">
        <v>24</v>
      </c>
      <c r="U14" s="998" t="s">
        <v>25</v>
      </c>
      <c r="V14" s="998" t="s">
        <v>26</v>
      </c>
      <c r="W14" s="998" t="s">
        <v>27</v>
      </c>
      <c r="X14" s="998" t="s">
        <v>28</v>
      </c>
      <c r="Y14" s="998" t="s">
        <v>7</v>
      </c>
      <c r="Z14" s="998" t="s">
        <v>6</v>
      </c>
      <c r="AA14" s="1010" t="s">
        <v>5</v>
      </c>
      <c r="AB14" s="1027" t="s">
        <v>4</v>
      </c>
    </row>
    <row r="15" spans="1:28" ht="16.5">
      <c r="A15" s="923" t="s">
        <v>227</v>
      </c>
      <c r="B15" s="916" t="s">
        <v>228</v>
      </c>
      <c r="C15" s="948" t="s">
        <v>152</v>
      </c>
      <c r="D15" s="948" t="s">
        <v>14</v>
      </c>
      <c r="E15" s="948" t="s">
        <v>153</v>
      </c>
      <c r="F15" s="948" t="s">
        <v>13</v>
      </c>
      <c r="G15" s="998"/>
      <c r="H15" s="997"/>
      <c r="I15" s="992"/>
      <c r="J15" s="992"/>
      <c r="K15" s="991"/>
      <c r="L15" s="893" t="s">
        <v>29</v>
      </c>
      <c r="M15" s="893" t="s">
        <v>30</v>
      </c>
      <c r="N15" s="66" t="s">
        <v>31</v>
      </c>
      <c r="O15" s="68" t="s">
        <v>32</v>
      </c>
      <c r="P15" s="992"/>
      <c r="Q15" s="998"/>
      <c r="R15" s="998"/>
      <c r="S15" s="998"/>
      <c r="T15" s="998"/>
      <c r="U15" s="998"/>
      <c r="V15" s="998"/>
      <c r="W15" s="998"/>
      <c r="X15" s="998"/>
      <c r="Y15" s="998"/>
      <c r="Z15" s="998"/>
      <c r="AA15" s="1010"/>
      <c r="AB15" s="1028"/>
    </row>
    <row r="16" spans="1:28" ht="15" customHeight="1">
      <c r="A16" s="84"/>
      <c r="B16" s="817"/>
      <c r="C16" s="817"/>
      <c r="D16" s="817"/>
      <c r="E16" s="817"/>
      <c r="F16" s="817"/>
      <c r="G16" s="817"/>
      <c r="H16" s="86"/>
      <c r="I16" s="889"/>
      <c r="J16" s="889"/>
      <c r="K16" s="889"/>
      <c r="L16" s="817"/>
      <c r="M16" s="817"/>
      <c r="N16" s="889"/>
      <c r="O16" s="727"/>
      <c r="P16" s="912"/>
      <c r="Q16" s="913"/>
      <c r="R16" s="913"/>
      <c r="S16" s="913"/>
      <c r="T16" s="913"/>
      <c r="U16" s="913"/>
      <c r="V16" s="913"/>
      <c r="W16" s="913"/>
      <c r="X16" s="913"/>
      <c r="Y16" s="913"/>
      <c r="Z16" s="913"/>
      <c r="AA16" s="913"/>
      <c r="AB16" s="947"/>
    </row>
    <row r="17" spans="1:28" ht="15" customHeight="1">
      <c r="A17" s="809"/>
      <c r="B17" s="791"/>
      <c r="C17" s="791"/>
      <c r="D17" s="791"/>
      <c r="E17" s="791"/>
      <c r="F17" s="791"/>
      <c r="G17" s="791"/>
      <c r="H17" s="810"/>
      <c r="I17" s="886" t="s">
        <v>576</v>
      </c>
      <c r="J17" s="812"/>
      <c r="K17" s="783"/>
      <c r="L17" s="791"/>
      <c r="M17" s="791"/>
      <c r="N17" s="783"/>
      <c r="O17" s="811"/>
      <c r="P17" s="907"/>
      <c r="Q17" s="908"/>
      <c r="R17" s="908"/>
      <c r="S17" s="908"/>
      <c r="T17" s="908"/>
      <c r="U17" s="908"/>
      <c r="V17" s="908"/>
      <c r="W17" s="908"/>
      <c r="X17" s="908"/>
      <c r="Y17" s="908"/>
      <c r="Z17" s="908"/>
      <c r="AA17" s="908"/>
      <c r="AB17" s="864"/>
    </row>
    <row r="18" spans="1:28" ht="16.5">
      <c r="A18" s="961">
        <v>2</v>
      </c>
      <c r="B18" s="962">
        <v>2</v>
      </c>
      <c r="C18" s="962">
        <v>1</v>
      </c>
      <c r="D18" s="962">
        <v>1</v>
      </c>
      <c r="E18" s="962">
        <v>2</v>
      </c>
      <c r="F18" s="962">
        <v>1</v>
      </c>
      <c r="G18" s="963">
        <v>5.0999999999999996</v>
      </c>
      <c r="H18" s="963">
        <v>1</v>
      </c>
      <c r="I18" s="964" t="s">
        <v>588</v>
      </c>
      <c r="J18" s="964"/>
      <c r="K18" s="963" t="s">
        <v>47</v>
      </c>
      <c r="L18" s="964" t="s">
        <v>233</v>
      </c>
      <c r="M18" s="965" t="s">
        <v>503</v>
      </c>
      <c r="N18" s="966" t="s">
        <v>504</v>
      </c>
      <c r="O18" s="967" t="s">
        <v>601</v>
      </c>
      <c r="P18" s="968">
        <v>2600000</v>
      </c>
      <c r="Q18" s="909"/>
      <c r="R18" s="909"/>
      <c r="S18" s="909"/>
      <c r="T18" s="909">
        <f>ROUND(P18*0.3,2)</f>
        <v>780000</v>
      </c>
      <c r="U18" s="909">
        <v>910000</v>
      </c>
      <c r="V18" s="909">
        <v>910000</v>
      </c>
      <c r="W18" s="909"/>
      <c r="X18" s="909"/>
      <c r="Y18" s="909"/>
      <c r="Z18" s="909"/>
      <c r="AA18" s="909"/>
      <c r="AB18" s="864"/>
    </row>
    <row r="19" spans="1:28" ht="16.5">
      <c r="A19" s="961">
        <v>2</v>
      </c>
      <c r="B19" s="962">
        <v>2</v>
      </c>
      <c r="C19" s="962">
        <v>1</v>
      </c>
      <c r="D19" s="962">
        <v>1</v>
      </c>
      <c r="E19" s="962">
        <v>2</v>
      </c>
      <c r="F19" s="962">
        <v>1</v>
      </c>
      <c r="G19" s="963">
        <v>5.0999999999999996</v>
      </c>
      <c r="H19" s="963">
        <v>2</v>
      </c>
      <c r="I19" s="964" t="s">
        <v>589</v>
      </c>
      <c r="J19" s="964"/>
      <c r="K19" s="963" t="s">
        <v>47</v>
      </c>
      <c r="L19" s="964" t="s">
        <v>233</v>
      </c>
      <c r="M19" s="965" t="s">
        <v>503</v>
      </c>
      <c r="N19" s="966" t="s">
        <v>504</v>
      </c>
      <c r="O19" s="967" t="s">
        <v>601</v>
      </c>
      <c r="P19" s="968">
        <v>3000000</v>
      </c>
      <c r="Q19" s="909"/>
      <c r="R19" s="909"/>
      <c r="S19" s="909"/>
      <c r="T19" s="909">
        <f t="shared" ref="T19:T20" si="0">ROUND(P19*0.3,2)</f>
        <v>900000</v>
      </c>
      <c r="U19" s="909">
        <v>1050000</v>
      </c>
      <c r="V19" s="909">
        <v>1050000</v>
      </c>
      <c r="W19" s="909"/>
      <c r="X19" s="909"/>
      <c r="Y19" s="909"/>
      <c r="Z19" s="909"/>
      <c r="AA19" s="909"/>
      <c r="AB19" s="864"/>
    </row>
    <row r="20" spans="1:28" ht="16.5">
      <c r="A20" s="961">
        <v>2</v>
      </c>
      <c r="B20" s="962">
        <v>2</v>
      </c>
      <c r="C20" s="962">
        <v>1</v>
      </c>
      <c r="D20" s="962">
        <v>1</v>
      </c>
      <c r="E20" s="962">
        <v>2</v>
      </c>
      <c r="F20" s="962">
        <v>1</v>
      </c>
      <c r="G20" s="963">
        <v>5.0999999999999996</v>
      </c>
      <c r="H20" s="969">
        <v>3</v>
      </c>
      <c r="I20" s="964" t="s">
        <v>590</v>
      </c>
      <c r="J20" s="964"/>
      <c r="K20" s="963" t="s">
        <v>47</v>
      </c>
      <c r="L20" s="964" t="s">
        <v>598</v>
      </c>
      <c r="M20" s="965" t="s">
        <v>503</v>
      </c>
      <c r="N20" s="966">
        <v>31782</v>
      </c>
      <c r="O20" s="967" t="s">
        <v>601</v>
      </c>
      <c r="P20" s="968">
        <v>4600000</v>
      </c>
      <c r="Q20" s="909"/>
      <c r="R20" s="909"/>
      <c r="S20" s="909"/>
      <c r="T20" s="909">
        <f t="shared" si="0"/>
        <v>1380000</v>
      </c>
      <c r="U20" s="909">
        <v>1610000</v>
      </c>
      <c r="V20" s="909">
        <v>1610000</v>
      </c>
      <c r="W20" s="909"/>
      <c r="X20" s="909"/>
      <c r="Y20" s="909"/>
      <c r="Z20" s="909"/>
      <c r="AA20" s="909"/>
      <c r="AB20" s="864"/>
    </row>
    <row r="21" spans="1:28" ht="16.5">
      <c r="A21" s="961">
        <v>2</v>
      </c>
      <c r="B21" s="962">
        <v>2</v>
      </c>
      <c r="C21" s="962">
        <v>1</v>
      </c>
      <c r="D21" s="962">
        <v>1</v>
      </c>
      <c r="E21" s="962">
        <v>2</v>
      </c>
      <c r="F21" s="962">
        <v>1</v>
      </c>
      <c r="G21" s="963">
        <v>5.0999999999999996</v>
      </c>
      <c r="H21" s="969">
        <v>4</v>
      </c>
      <c r="I21" s="964" t="s">
        <v>591</v>
      </c>
      <c r="J21" s="964"/>
      <c r="K21" s="963" t="s">
        <v>47</v>
      </c>
      <c r="L21" s="964" t="s">
        <v>598</v>
      </c>
      <c r="M21" s="965" t="s">
        <v>503</v>
      </c>
      <c r="N21" s="966">
        <v>31782</v>
      </c>
      <c r="O21" s="967" t="s">
        <v>601</v>
      </c>
      <c r="P21" s="968">
        <v>3500000</v>
      </c>
      <c r="Q21" s="909"/>
      <c r="R21" s="909"/>
      <c r="S21" s="909"/>
      <c r="T21" s="909"/>
      <c r="U21" s="909">
        <f>ROUND(P21*0.3,2)</f>
        <v>1050000</v>
      </c>
      <c r="V21" s="909">
        <v>1225000</v>
      </c>
      <c r="W21" s="909">
        <v>1225000</v>
      </c>
      <c r="X21" s="909"/>
      <c r="Y21" s="909"/>
      <c r="Z21" s="909"/>
      <c r="AA21" s="909"/>
      <c r="AB21" s="864"/>
    </row>
    <row r="22" spans="1:28" ht="24.75">
      <c r="A22" s="961">
        <v>2</v>
      </c>
      <c r="B22" s="962">
        <v>2</v>
      </c>
      <c r="C22" s="962">
        <v>1</v>
      </c>
      <c r="D22" s="962">
        <v>1</v>
      </c>
      <c r="E22" s="962">
        <v>2</v>
      </c>
      <c r="F22" s="962">
        <v>1</v>
      </c>
      <c r="G22" s="963">
        <v>5.0999999999999996</v>
      </c>
      <c r="H22" s="969">
        <v>5</v>
      </c>
      <c r="I22" s="964" t="s">
        <v>592</v>
      </c>
      <c r="J22" s="964"/>
      <c r="K22" s="963" t="s">
        <v>47</v>
      </c>
      <c r="L22" s="964" t="s">
        <v>599</v>
      </c>
      <c r="M22" s="965" t="s">
        <v>503</v>
      </c>
      <c r="N22" s="966">
        <v>20125</v>
      </c>
      <c r="O22" s="967" t="s">
        <v>601</v>
      </c>
      <c r="P22" s="968">
        <v>3400000</v>
      </c>
      <c r="Q22" s="909"/>
      <c r="R22" s="909"/>
      <c r="S22" s="909"/>
      <c r="T22" s="909"/>
      <c r="U22" s="909">
        <f t="shared" ref="U22:U23" si="1">ROUND(P22*0.3,2)</f>
        <v>1020000</v>
      </c>
      <c r="V22" s="909">
        <v>1190000</v>
      </c>
      <c r="W22" s="909">
        <v>1190000</v>
      </c>
      <c r="X22" s="909"/>
      <c r="Y22" s="909"/>
      <c r="Z22" s="909"/>
      <c r="AA22" s="909"/>
      <c r="AB22" s="864"/>
    </row>
    <row r="23" spans="1:28" ht="16.5">
      <c r="A23" s="961">
        <v>2</v>
      </c>
      <c r="B23" s="962">
        <v>2</v>
      </c>
      <c r="C23" s="962">
        <v>1</v>
      </c>
      <c r="D23" s="962">
        <v>1</v>
      </c>
      <c r="E23" s="962">
        <v>2</v>
      </c>
      <c r="F23" s="962">
        <v>1</v>
      </c>
      <c r="G23" s="963">
        <v>5.0999999999999996</v>
      </c>
      <c r="H23" s="963">
        <v>6</v>
      </c>
      <c r="I23" s="964" t="s">
        <v>593</v>
      </c>
      <c r="J23" s="970"/>
      <c r="K23" s="963" t="s">
        <v>47</v>
      </c>
      <c r="L23" s="970" t="s">
        <v>233</v>
      </c>
      <c r="M23" s="965" t="s">
        <v>503</v>
      </c>
      <c r="N23" s="966" t="s">
        <v>504</v>
      </c>
      <c r="O23" s="967" t="s">
        <v>601</v>
      </c>
      <c r="P23" s="968">
        <v>3000000</v>
      </c>
      <c r="Q23" s="909"/>
      <c r="R23" s="909"/>
      <c r="S23" s="909"/>
      <c r="T23" s="909"/>
      <c r="U23" s="909">
        <f t="shared" si="1"/>
        <v>900000</v>
      </c>
      <c r="V23" s="909">
        <v>1050000</v>
      </c>
      <c r="W23" s="909">
        <v>1050000</v>
      </c>
      <c r="X23" s="909"/>
      <c r="Y23" s="909"/>
      <c r="Z23" s="909"/>
      <c r="AA23" s="909"/>
      <c r="AB23" s="906"/>
    </row>
    <row r="24" spans="1:28" ht="41.25">
      <c r="A24" s="961">
        <v>2</v>
      </c>
      <c r="B24" s="962">
        <v>2</v>
      </c>
      <c r="C24" s="962">
        <v>1</v>
      </c>
      <c r="D24" s="962">
        <v>1</v>
      </c>
      <c r="E24" s="962">
        <v>2</v>
      </c>
      <c r="F24" s="962">
        <v>1</v>
      </c>
      <c r="G24" s="963">
        <v>5.0999999999999996</v>
      </c>
      <c r="H24" s="969">
        <v>7</v>
      </c>
      <c r="I24" s="964" t="s">
        <v>594</v>
      </c>
      <c r="J24" s="964"/>
      <c r="K24" s="963" t="s">
        <v>47</v>
      </c>
      <c r="L24" s="964" t="s">
        <v>600</v>
      </c>
      <c r="M24" s="965" t="s">
        <v>503</v>
      </c>
      <c r="N24" s="966">
        <v>21146</v>
      </c>
      <c r="O24" s="967" t="s">
        <v>601</v>
      </c>
      <c r="P24" s="968">
        <v>4000000</v>
      </c>
      <c r="Q24" s="909"/>
      <c r="R24" s="909"/>
      <c r="S24" s="909"/>
      <c r="T24" s="909"/>
      <c r="U24" s="909"/>
      <c r="V24" s="909">
        <f>ROUND(P24*0.3,2)</f>
        <v>1200000</v>
      </c>
      <c r="W24" s="909">
        <v>1400000</v>
      </c>
      <c r="X24" s="909">
        <v>1400000</v>
      </c>
      <c r="Y24" s="909"/>
      <c r="Z24" s="909"/>
      <c r="AA24" s="909"/>
      <c r="AB24" s="864"/>
    </row>
    <row r="25" spans="1:28" ht="16.5">
      <c r="A25" s="961">
        <v>2</v>
      </c>
      <c r="B25" s="962">
        <v>2</v>
      </c>
      <c r="C25" s="962">
        <v>1</v>
      </c>
      <c r="D25" s="962">
        <v>1</v>
      </c>
      <c r="E25" s="962">
        <v>2</v>
      </c>
      <c r="F25" s="962">
        <v>1</v>
      </c>
      <c r="G25" s="963">
        <v>5.0999999999999996</v>
      </c>
      <c r="H25" s="963">
        <v>8</v>
      </c>
      <c r="I25" s="971" t="s">
        <v>595</v>
      </c>
      <c r="J25" s="972"/>
      <c r="K25" s="963" t="s">
        <v>47</v>
      </c>
      <c r="L25" s="972" t="s">
        <v>233</v>
      </c>
      <c r="M25" s="965" t="s">
        <v>503</v>
      </c>
      <c r="N25" s="966" t="s">
        <v>504</v>
      </c>
      <c r="O25" s="967" t="s">
        <v>601</v>
      </c>
      <c r="P25" s="973">
        <v>4700000</v>
      </c>
      <c r="Q25" s="909"/>
      <c r="R25" s="909"/>
      <c r="S25" s="909"/>
      <c r="T25" s="909"/>
      <c r="U25" s="909"/>
      <c r="V25" s="909">
        <f t="shared" ref="V25:V27" si="2">ROUND(P25*0.3,2)</f>
        <v>1410000</v>
      </c>
      <c r="W25" s="909">
        <v>1645000</v>
      </c>
      <c r="X25" s="909">
        <v>1645000</v>
      </c>
      <c r="Y25" s="909"/>
      <c r="Z25" s="909"/>
      <c r="AA25" s="909"/>
      <c r="AB25" s="864"/>
    </row>
    <row r="26" spans="1:28" ht="16.5">
      <c r="A26" s="961">
        <v>2</v>
      </c>
      <c r="B26" s="962">
        <v>2</v>
      </c>
      <c r="C26" s="962">
        <v>1</v>
      </c>
      <c r="D26" s="962">
        <v>1</v>
      </c>
      <c r="E26" s="962">
        <v>2</v>
      </c>
      <c r="F26" s="962">
        <v>1</v>
      </c>
      <c r="G26" s="963">
        <v>5.0999999999999996</v>
      </c>
      <c r="H26" s="963">
        <v>9</v>
      </c>
      <c r="I26" s="971" t="s">
        <v>596</v>
      </c>
      <c r="J26" s="972"/>
      <c r="K26" s="963" t="s">
        <v>47</v>
      </c>
      <c r="L26" s="972" t="s">
        <v>233</v>
      </c>
      <c r="M26" s="965" t="s">
        <v>503</v>
      </c>
      <c r="N26" s="966" t="s">
        <v>504</v>
      </c>
      <c r="O26" s="967" t="s">
        <v>601</v>
      </c>
      <c r="P26" s="973">
        <v>3786696.06</v>
      </c>
      <c r="Q26" s="909"/>
      <c r="R26" s="909"/>
      <c r="S26" s="909"/>
      <c r="T26" s="909"/>
      <c r="U26" s="909"/>
      <c r="V26" s="909">
        <f t="shared" si="2"/>
        <v>1136008.82</v>
      </c>
      <c r="W26" s="909">
        <v>1325343.6200000001</v>
      </c>
      <c r="X26" s="909">
        <v>1325343.6200000001</v>
      </c>
      <c r="Y26" s="909"/>
      <c r="Z26" s="909"/>
      <c r="AA26" s="909"/>
      <c r="AB26" s="864"/>
    </row>
    <row r="27" spans="1:28" ht="16.5">
      <c r="A27" s="961">
        <v>2</v>
      </c>
      <c r="B27" s="962">
        <v>2</v>
      </c>
      <c r="C27" s="962">
        <v>1</v>
      </c>
      <c r="D27" s="962">
        <v>1</v>
      </c>
      <c r="E27" s="962">
        <v>2</v>
      </c>
      <c r="F27" s="962">
        <v>1</v>
      </c>
      <c r="G27" s="963">
        <v>5.0999999999999996</v>
      </c>
      <c r="H27" s="963">
        <v>10</v>
      </c>
      <c r="I27" s="971" t="s">
        <v>597</v>
      </c>
      <c r="J27" s="972"/>
      <c r="K27" s="963" t="s">
        <v>47</v>
      </c>
      <c r="L27" s="972" t="s">
        <v>233</v>
      </c>
      <c r="M27" s="965" t="s">
        <v>503</v>
      </c>
      <c r="N27" s="966" t="s">
        <v>504</v>
      </c>
      <c r="O27" s="967" t="s">
        <v>601</v>
      </c>
      <c r="P27" s="973">
        <v>3400000</v>
      </c>
      <c r="Q27" s="909"/>
      <c r="R27" s="909"/>
      <c r="S27" s="909"/>
      <c r="T27" s="909"/>
      <c r="U27" s="909"/>
      <c r="V27" s="909">
        <f t="shared" si="2"/>
        <v>1020000</v>
      </c>
      <c r="W27" s="909">
        <v>1190000</v>
      </c>
      <c r="X27" s="909">
        <v>1190000</v>
      </c>
      <c r="Y27" s="909"/>
      <c r="Z27" s="909"/>
      <c r="AA27" s="909"/>
      <c r="AB27" s="864"/>
    </row>
    <row r="28" spans="1:28" ht="33">
      <c r="A28" s="961">
        <v>2</v>
      </c>
      <c r="B28" s="962">
        <v>2</v>
      </c>
      <c r="C28" s="962">
        <v>1</v>
      </c>
      <c r="D28" s="962">
        <v>1</v>
      </c>
      <c r="E28" s="962">
        <v>2</v>
      </c>
      <c r="F28" s="962">
        <v>1</v>
      </c>
      <c r="G28" s="963">
        <v>5.0999999999999996</v>
      </c>
      <c r="H28" s="963">
        <v>11</v>
      </c>
      <c r="I28" s="965" t="s">
        <v>565</v>
      </c>
      <c r="J28" s="965"/>
      <c r="K28" s="963" t="s">
        <v>47</v>
      </c>
      <c r="L28" s="965" t="s">
        <v>575</v>
      </c>
      <c r="M28" s="965" t="s">
        <v>503</v>
      </c>
      <c r="N28" s="974">
        <v>642686</v>
      </c>
      <c r="O28" s="967" t="s">
        <v>527</v>
      </c>
      <c r="P28" s="18">
        <v>14028277.199999999</v>
      </c>
      <c r="Q28" s="18"/>
      <c r="R28" s="18"/>
      <c r="S28" s="18">
        <f>ROUND(P28*0.3,2)</f>
        <v>4208483.16</v>
      </c>
      <c r="T28" s="18">
        <v>2454948.5099999998</v>
      </c>
      <c r="U28" s="18">
        <f>T28</f>
        <v>2454948.5099999998</v>
      </c>
      <c r="V28" s="18">
        <f>U28</f>
        <v>2454948.5099999998</v>
      </c>
      <c r="W28" s="18">
        <f>V28</f>
        <v>2454948.5099999998</v>
      </c>
      <c r="X28" s="910"/>
      <c r="Y28" s="18"/>
      <c r="Z28" s="18"/>
      <c r="AA28" s="18"/>
      <c r="AB28" s="864"/>
    </row>
    <row r="29" spans="1:28" ht="15" customHeight="1">
      <c r="A29" s="9"/>
      <c r="B29" s="6"/>
      <c r="C29" s="6"/>
      <c r="D29" s="6"/>
      <c r="E29" s="6"/>
      <c r="F29" s="6"/>
      <c r="G29" s="89"/>
      <c r="H29" s="89"/>
      <c r="I29" s="887"/>
      <c r="J29" s="10"/>
      <c r="K29" s="89"/>
      <c r="L29" s="10"/>
      <c r="M29" s="10"/>
      <c r="N29" s="11"/>
      <c r="O29" s="713"/>
      <c r="P29" s="814"/>
      <c r="Q29" s="18"/>
      <c r="R29" s="18"/>
      <c r="S29" s="49"/>
      <c r="T29" s="49"/>
      <c r="U29" s="49"/>
      <c r="V29" s="791"/>
      <c r="W29" s="49"/>
      <c r="X29" s="18"/>
      <c r="Y29" s="18"/>
      <c r="Z29" s="18"/>
      <c r="AA29" s="18"/>
      <c r="AB29" s="864"/>
    </row>
    <row r="30" spans="1:28" ht="15" customHeight="1">
      <c r="A30" s="9"/>
      <c r="B30" s="6"/>
      <c r="C30" s="6"/>
      <c r="D30" s="6"/>
      <c r="E30" s="6"/>
      <c r="F30" s="6"/>
      <c r="G30" s="89"/>
      <c r="H30" s="89"/>
      <c r="I30" s="887"/>
      <c r="J30" s="10"/>
      <c r="K30" s="89"/>
      <c r="L30" s="10"/>
      <c r="M30" s="10"/>
      <c r="N30" s="11"/>
      <c r="O30" s="713"/>
      <c r="P30" s="814"/>
      <c r="Q30" s="18"/>
      <c r="R30" s="18"/>
      <c r="S30" s="49"/>
      <c r="T30" s="49"/>
      <c r="U30" s="49"/>
      <c r="V30" s="791"/>
      <c r="W30" s="49"/>
      <c r="X30" s="18"/>
      <c r="Y30" s="18"/>
      <c r="Z30" s="18"/>
      <c r="AA30" s="18"/>
      <c r="AB30" s="864"/>
    </row>
    <row r="31" spans="1:28" ht="15" customHeight="1">
      <c r="A31" s="9"/>
      <c r="B31" s="6"/>
      <c r="C31" s="6"/>
      <c r="D31" s="6"/>
      <c r="E31" s="6"/>
      <c r="F31" s="6"/>
      <c r="G31" s="89"/>
      <c r="H31" s="89"/>
      <c r="I31" s="10"/>
      <c r="J31" s="10"/>
      <c r="K31" s="89"/>
      <c r="L31" s="10"/>
      <c r="M31" s="10"/>
      <c r="N31" s="11"/>
      <c r="O31" s="713"/>
      <c r="P31" s="2"/>
      <c r="Q31" s="18"/>
      <c r="R31" s="18"/>
      <c r="S31" s="49"/>
      <c r="T31" s="49"/>
      <c r="U31" s="49"/>
      <c r="V31" s="791"/>
      <c r="W31" s="49"/>
      <c r="X31" s="18"/>
      <c r="Y31" s="18"/>
      <c r="Z31" s="18"/>
      <c r="AA31" s="18"/>
      <c r="AB31" s="864"/>
    </row>
    <row r="32" spans="1:28" ht="15" customHeight="1">
      <c r="A32" s="9"/>
      <c r="B32" s="6"/>
      <c r="C32" s="6"/>
      <c r="D32" s="6"/>
      <c r="E32" s="6"/>
      <c r="F32" s="6"/>
      <c r="G32" s="89"/>
      <c r="H32" s="89"/>
      <c r="I32" s="886"/>
      <c r="J32" s="812"/>
      <c r="K32" s="89"/>
      <c r="L32" s="10"/>
      <c r="M32" s="10"/>
      <c r="N32" s="11"/>
      <c r="O32" s="713"/>
      <c r="P32" s="2"/>
      <c r="Q32" s="18"/>
      <c r="R32" s="18"/>
      <c r="S32" s="49"/>
      <c r="T32" s="49"/>
      <c r="U32" s="49"/>
      <c r="V32" s="791"/>
      <c r="W32" s="18"/>
      <c r="X32" s="18"/>
      <c r="Y32" s="18"/>
      <c r="Z32" s="18"/>
      <c r="AA32" s="18"/>
      <c r="AB32" s="864"/>
    </row>
    <row r="33" spans="1:28" ht="15" customHeight="1">
      <c r="A33" s="9"/>
      <c r="B33" s="6"/>
      <c r="C33" s="6"/>
      <c r="D33" s="6"/>
      <c r="E33" s="6"/>
      <c r="F33" s="6"/>
      <c r="G33" s="19"/>
      <c r="H33" s="89"/>
      <c r="I33" s="815"/>
      <c r="J33" s="10"/>
      <c r="K33" s="20"/>
      <c r="L33" s="10"/>
      <c r="M33" s="10"/>
      <c r="N33" s="11"/>
      <c r="O33" s="816"/>
      <c r="P33" s="2"/>
      <c r="Q33" s="18"/>
      <c r="R33" s="18"/>
      <c r="S33" s="18"/>
      <c r="T33" s="18"/>
      <c r="U33" s="18"/>
      <c r="V33" s="18"/>
      <c r="W33" s="18"/>
      <c r="X33" s="18"/>
      <c r="Y33" s="18"/>
      <c r="Z33" s="18"/>
      <c r="AA33" s="18"/>
      <c r="AB33" s="864"/>
    </row>
    <row r="34" spans="1:28" ht="15" customHeight="1">
      <c r="A34" s="9"/>
      <c r="B34" s="6"/>
      <c r="C34" s="6"/>
      <c r="D34" s="6"/>
      <c r="E34" s="6"/>
      <c r="F34" s="6"/>
      <c r="G34" s="19"/>
      <c r="H34" s="89"/>
      <c r="I34" s="887"/>
      <c r="J34" s="20"/>
      <c r="K34" s="20"/>
      <c r="L34" s="20"/>
      <c r="M34" s="10"/>
      <c r="N34" s="11"/>
      <c r="O34" s="813"/>
      <c r="P34" s="814"/>
      <c r="Q34" s="18"/>
      <c r="R34" s="18"/>
      <c r="S34" s="18"/>
      <c r="T34" s="49"/>
      <c r="U34" s="49"/>
      <c r="V34" s="791"/>
      <c r="W34" s="49"/>
      <c r="X34" s="18"/>
      <c r="Y34" s="18"/>
      <c r="Z34" s="18"/>
      <c r="AA34" s="18"/>
      <c r="AB34" s="906"/>
    </row>
    <row r="35" spans="1:28" ht="15" customHeight="1">
      <c r="A35" s="9"/>
      <c r="B35" s="6"/>
      <c r="C35" s="6"/>
      <c r="D35" s="6"/>
      <c r="E35" s="6"/>
      <c r="F35" s="6"/>
      <c r="G35" s="19"/>
      <c r="H35" s="89"/>
      <c r="I35" s="20"/>
      <c r="J35" s="20"/>
      <c r="K35" s="89"/>
      <c r="L35" s="10"/>
      <c r="M35" s="10"/>
      <c r="N35" s="10"/>
      <c r="O35" s="713"/>
      <c r="P35" s="2"/>
      <c r="Q35" s="18"/>
      <c r="R35" s="18"/>
      <c r="S35" s="18"/>
      <c r="T35" s="49"/>
      <c r="U35" s="49"/>
      <c r="V35" s="791"/>
      <c r="W35" s="49"/>
      <c r="X35" s="18"/>
      <c r="Y35" s="18"/>
      <c r="Z35" s="18"/>
      <c r="AA35" s="18"/>
      <c r="AB35" s="906"/>
    </row>
    <row r="36" spans="1:28" ht="15" customHeight="1">
      <c r="A36" s="9"/>
      <c r="B36" s="6"/>
      <c r="C36" s="6"/>
      <c r="D36" s="6"/>
      <c r="E36" s="6"/>
      <c r="F36" s="6"/>
      <c r="G36" s="19"/>
      <c r="H36" s="89"/>
      <c r="I36" s="20"/>
      <c r="J36" s="20"/>
      <c r="K36" s="89"/>
      <c r="L36" s="10"/>
      <c r="M36" s="10"/>
      <c r="N36" s="10"/>
      <c r="O36" s="713"/>
      <c r="P36" s="2"/>
      <c r="Q36" s="18"/>
      <c r="R36" s="18"/>
      <c r="S36" s="18"/>
      <c r="T36" s="49"/>
      <c r="U36" s="49"/>
      <c r="V36" s="791"/>
      <c r="W36" s="49"/>
      <c r="X36" s="18"/>
      <c r="Y36" s="18"/>
      <c r="Z36" s="18"/>
      <c r="AA36" s="18"/>
      <c r="AB36" s="906"/>
    </row>
    <row r="37" spans="1:28" ht="15" customHeight="1">
      <c r="A37" s="9"/>
      <c r="B37" s="6"/>
      <c r="C37" s="6"/>
      <c r="D37" s="6"/>
      <c r="E37" s="6"/>
      <c r="F37" s="6"/>
      <c r="G37" s="19"/>
      <c r="H37" s="89"/>
      <c r="I37" s="812"/>
      <c r="J37" s="812"/>
      <c r="K37" s="89"/>
      <c r="L37" s="10"/>
      <c r="M37" s="10"/>
      <c r="N37" s="10"/>
      <c r="O37" s="713"/>
      <c r="P37" s="2"/>
      <c r="Q37" s="18"/>
      <c r="R37" s="18"/>
      <c r="S37" s="18"/>
      <c r="T37" s="49"/>
      <c r="U37" s="49"/>
      <c r="V37" s="791"/>
      <c r="W37" s="49"/>
      <c r="X37" s="18"/>
      <c r="Y37" s="18"/>
      <c r="Z37" s="18"/>
      <c r="AA37" s="18"/>
      <c r="AB37" s="864"/>
    </row>
    <row r="38" spans="1:28" ht="15" customHeight="1">
      <c r="A38" s="9"/>
      <c r="B38" s="6"/>
      <c r="C38" s="6"/>
      <c r="D38" s="6"/>
      <c r="E38" s="6"/>
      <c r="F38" s="6"/>
      <c r="G38" s="89"/>
      <c r="H38" s="794"/>
      <c r="I38" s="886"/>
      <c r="J38" s="812"/>
      <c r="K38" s="20"/>
      <c r="L38" s="10"/>
      <c r="M38" s="10"/>
      <c r="N38" s="89"/>
      <c r="O38" s="816"/>
      <c r="P38" s="2"/>
      <c r="Q38" s="18"/>
      <c r="R38" s="18"/>
      <c r="S38" s="18"/>
      <c r="T38" s="49"/>
      <c r="U38" s="49"/>
      <c r="V38" s="791"/>
      <c r="W38" s="49"/>
      <c r="X38" s="18"/>
      <c r="Y38" s="18"/>
      <c r="Z38" s="18"/>
      <c r="AA38" s="18"/>
      <c r="AB38" s="864"/>
    </row>
    <row r="39" spans="1:28" ht="15" customHeight="1">
      <c r="A39" s="9"/>
      <c r="B39" s="6"/>
      <c r="C39" s="6"/>
      <c r="D39" s="6"/>
      <c r="E39" s="6"/>
      <c r="F39" s="6"/>
      <c r="G39" s="89"/>
      <c r="H39" s="794"/>
      <c r="I39" s="815"/>
      <c r="J39" s="10"/>
      <c r="K39" s="20"/>
      <c r="L39" s="10"/>
      <c r="M39" s="10"/>
      <c r="N39" s="11"/>
      <c r="O39" s="816"/>
      <c r="P39" s="2"/>
      <c r="Q39" s="49"/>
      <c r="R39" s="49"/>
      <c r="S39" s="49"/>
      <c r="T39" s="49"/>
      <c r="U39" s="49"/>
      <c r="V39" s="49"/>
      <c r="W39" s="49"/>
      <c r="X39" s="49"/>
      <c r="Y39" s="49"/>
      <c r="Z39" s="49"/>
      <c r="AA39" s="49"/>
      <c r="AB39" s="864"/>
    </row>
    <row r="40" spans="1:28" ht="15" customHeight="1">
      <c r="A40" s="9"/>
      <c r="B40" s="6"/>
      <c r="C40" s="6"/>
      <c r="D40" s="6"/>
      <c r="E40" s="6"/>
      <c r="F40" s="6"/>
      <c r="G40" s="89"/>
      <c r="H40" s="794"/>
      <c r="I40" s="887"/>
      <c r="J40" s="812"/>
      <c r="K40" s="20"/>
      <c r="L40" s="10"/>
      <c r="M40" s="10"/>
      <c r="N40" s="89"/>
      <c r="O40" s="816"/>
      <c r="P40" s="814"/>
      <c r="Q40" s="18"/>
      <c r="R40" s="18"/>
      <c r="S40" s="18"/>
      <c r="T40" s="49"/>
      <c r="U40" s="49"/>
      <c r="V40" s="791"/>
      <c r="W40" s="49"/>
      <c r="X40" s="18"/>
      <c r="Y40" s="18"/>
      <c r="Z40" s="18"/>
      <c r="AA40" s="18"/>
      <c r="AB40" s="864"/>
    </row>
    <row r="41" spans="1:28" ht="15" customHeight="1">
      <c r="A41" s="9"/>
      <c r="B41" s="6"/>
      <c r="C41" s="6"/>
      <c r="D41" s="6"/>
      <c r="E41" s="6"/>
      <c r="F41" s="6"/>
      <c r="G41" s="19"/>
      <c r="H41" s="89"/>
      <c r="I41" s="20"/>
      <c r="J41" s="10"/>
      <c r="K41" s="20"/>
      <c r="L41" s="10"/>
      <c r="M41" s="10"/>
      <c r="N41" s="11"/>
      <c r="O41" s="816"/>
      <c r="P41" s="2"/>
      <c r="Q41" s="18"/>
      <c r="R41" s="18"/>
      <c r="S41" s="18"/>
      <c r="T41" s="49"/>
      <c r="U41" s="49"/>
      <c r="V41" s="49"/>
      <c r="W41" s="18"/>
      <c r="X41" s="18"/>
      <c r="Y41" s="18"/>
      <c r="Z41" s="18"/>
      <c r="AA41" s="18"/>
      <c r="AB41" s="864"/>
    </row>
    <row r="42" spans="1:28" ht="15" customHeight="1">
      <c r="A42" s="9"/>
      <c r="B42" s="6"/>
      <c r="C42" s="6"/>
      <c r="D42" s="6"/>
      <c r="E42" s="6"/>
      <c r="F42" s="6"/>
      <c r="G42" s="19"/>
      <c r="H42" s="89"/>
      <c r="I42" s="887"/>
      <c r="J42" s="20"/>
      <c r="K42" s="89"/>
      <c r="L42" s="10"/>
      <c r="M42" s="10"/>
      <c r="N42" s="10"/>
      <c r="O42" s="713"/>
      <c r="P42" s="814"/>
      <c r="Q42" s="18"/>
      <c r="R42" s="18"/>
      <c r="S42" s="18"/>
      <c r="T42" s="49"/>
      <c r="U42" s="49"/>
      <c r="V42" s="49"/>
      <c r="W42" s="18"/>
      <c r="X42" s="18"/>
      <c r="Y42" s="18"/>
      <c r="Z42" s="18"/>
      <c r="AA42" s="18"/>
      <c r="AB42" s="864"/>
    </row>
    <row r="43" spans="1:28" ht="15" customHeight="1">
      <c r="A43" s="9"/>
      <c r="B43" s="6"/>
      <c r="C43" s="6"/>
      <c r="D43" s="6"/>
      <c r="E43" s="6"/>
      <c r="F43" s="6"/>
      <c r="G43" s="19"/>
      <c r="H43" s="89"/>
      <c r="I43" s="20"/>
      <c r="J43" s="20"/>
      <c r="K43" s="89"/>
      <c r="L43" s="10"/>
      <c r="M43" s="10"/>
      <c r="N43" s="10"/>
      <c r="O43" s="713"/>
      <c r="P43" s="2"/>
      <c r="Q43" s="18"/>
      <c r="R43" s="18"/>
      <c r="S43" s="18"/>
      <c r="T43" s="49"/>
      <c r="U43" s="49"/>
      <c r="V43" s="49"/>
      <c r="W43" s="18"/>
      <c r="X43" s="18"/>
      <c r="Y43" s="18"/>
      <c r="Z43" s="18"/>
      <c r="AA43" s="18"/>
      <c r="AB43" s="864"/>
    </row>
    <row r="44" spans="1:28" ht="15" customHeight="1">
      <c r="A44" s="9"/>
      <c r="B44" s="6"/>
      <c r="C44" s="6"/>
      <c r="D44" s="6"/>
      <c r="E44" s="6"/>
      <c r="F44" s="6"/>
      <c r="G44" s="89"/>
      <c r="H44" s="89"/>
      <c r="I44" s="887"/>
      <c r="J44" s="10"/>
      <c r="K44" s="89"/>
      <c r="L44" s="10"/>
      <c r="M44" s="10"/>
      <c r="N44" s="11"/>
      <c r="O44" s="713"/>
      <c r="P44" s="814"/>
      <c r="Q44" s="18"/>
      <c r="R44" s="18"/>
      <c r="S44" s="49"/>
      <c r="T44" s="49"/>
      <c r="U44" s="49"/>
      <c r="V44" s="791"/>
      <c r="W44" s="49"/>
      <c r="X44" s="18"/>
      <c r="Y44" s="18"/>
      <c r="Z44" s="18"/>
      <c r="AA44" s="18"/>
      <c r="AB44" s="906"/>
    </row>
    <row r="45" spans="1:28" ht="15" customHeight="1">
      <c r="A45" s="9"/>
      <c r="B45" s="6"/>
      <c r="C45" s="6"/>
      <c r="D45" s="6"/>
      <c r="E45" s="6"/>
      <c r="F45" s="6"/>
      <c r="G45" s="89"/>
      <c r="H45" s="89"/>
      <c r="I45" s="10"/>
      <c r="J45" s="10"/>
      <c r="K45" s="89"/>
      <c r="L45" s="10"/>
      <c r="M45" s="10"/>
      <c r="N45" s="11"/>
      <c r="O45" s="713"/>
      <c r="P45" s="2"/>
      <c r="Q45" s="18"/>
      <c r="R45" s="18"/>
      <c r="S45" s="49"/>
      <c r="T45" s="49"/>
      <c r="U45" s="49"/>
      <c r="V45" s="49"/>
      <c r="W45" s="49"/>
      <c r="X45" s="49"/>
      <c r="Y45" s="49"/>
      <c r="Z45" s="49"/>
      <c r="AA45" s="49"/>
      <c r="AB45" s="864"/>
    </row>
    <row r="46" spans="1:28" ht="15" customHeight="1">
      <c r="A46" s="9"/>
      <c r="B46" s="6"/>
      <c r="C46" s="6"/>
      <c r="D46" s="6"/>
      <c r="E46" s="6"/>
      <c r="F46" s="6"/>
      <c r="G46" s="89"/>
      <c r="H46" s="89"/>
      <c r="I46" s="887"/>
      <c r="J46" s="10"/>
      <c r="K46" s="89"/>
      <c r="L46" s="10"/>
      <c r="M46" s="10"/>
      <c r="N46" s="11"/>
      <c r="O46" s="713"/>
      <c r="P46" s="814"/>
      <c r="Q46" s="18"/>
      <c r="R46" s="18"/>
      <c r="S46" s="49"/>
      <c r="T46" s="49"/>
      <c r="U46" s="49"/>
      <c r="V46" s="791"/>
      <c r="W46" s="49"/>
      <c r="X46" s="18"/>
      <c r="Y46" s="18"/>
      <c r="Z46" s="18"/>
      <c r="AA46" s="18"/>
      <c r="AB46" s="865"/>
    </row>
    <row r="47" spans="1:28" ht="15" customHeight="1">
      <c r="A47" s="9"/>
      <c r="B47" s="6"/>
      <c r="C47" s="6"/>
      <c r="D47" s="6"/>
      <c r="E47" s="6"/>
      <c r="F47" s="6"/>
      <c r="G47" s="19"/>
      <c r="H47" s="89"/>
      <c r="I47" s="20"/>
      <c r="J47" s="20"/>
      <c r="K47" s="89"/>
      <c r="L47" s="10"/>
      <c r="M47" s="10"/>
      <c r="N47" s="10"/>
      <c r="O47" s="713"/>
      <c r="P47" s="2"/>
      <c r="Q47" s="1"/>
      <c r="R47" s="1"/>
      <c r="S47" s="1"/>
      <c r="T47" s="1"/>
      <c r="U47" s="1"/>
      <c r="V47" s="1"/>
      <c r="W47" s="1"/>
      <c r="X47" s="1"/>
      <c r="Y47" s="1"/>
      <c r="Z47" s="1"/>
      <c r="AA47" s="1"/>
      <c r="AB47" s="865"/>
    </row>
    <row r="48" spans="1:28" ht="15" customHeight="1">
      <c r="A48" s="9"/>
      <c r="B48" s="6"/>
      <c r="C48" s="6"/>
      <c r="D48" s="6"/>
      <c r="E48" s="6"/>
      <c r="F48" s="6"/>
      <c r="G48" s="19"/>
      <c r="H48" s="89"/>
      <c r="I48" s="20"/>
      <c r="J48" s="20"/>
      <c r="K48" s="89"/>
      <c r="L48" s="10"/>
      <c r="M48" s="10"/>
      <c r="N48" s="11"/>
      <c r="O48" s="713"/>
      <c r="P48" s="2"/>
      <c r="Q48" s="1"/>
      <c r="R48" s="1"/>
      <c r="S48" s="1"/>
      <c r="T48" s="1"/>
      <c r="U48" s="1"/>
      <c r="V48" s="1"/>
      <c r="W48" s="1"/>
      <c r="X48" s="1"/>
      <c r="Y48" s="1"/>
      <c r="Z48" s="1"/>
      <c r="AA48" s="1"/>
      <c r="AB48" s="865"/>
    </row>
    <row r="49" spans="1:28" ht="15" customHeight="1">
      <c r="A49" s="9"/>
      <c r="B49" s="6"/>
      <c r="C49" s="6"/>
      <c r="D49" s="6"/>
      <c r="E49" s="6"/>
      <c r="F49" s="6"/>
      <c r="G49" s="6"/>
      <c r="H49" s="89"/>
      <c r="I49" s="20"/>
      <c r="J49" s="20"/>
      <c r="K49" s="10"/>
      <c r="L49" s="10"/>
      <c r="M49" s="10"/>
      <c r="N49" s="11"/>
      <c r="O49" s="7"/>
      <c r="P49" s="17"/>
      <c r="Q49" s="1"/>
      <c r="R49" s="1"/>
      <c r="S49" s="1"/>
      <c r="T49" s="1"/>
      <c r="U49" s="1"/>
      <c r="V49" s="1"/>
      <c r="W49" s="1"/>
      <c r="X49" s="1"/>
      <c r="Y49" s="1"/>
      <c r="Z49" s="1"/>
      <c r="AA49" s="1"/>
      <c r="AB49" s="865"/>
    </row>
    <row r="50" spans="1:28" ht="15" customHeight="1" thickBot="1">
      <c r="A50" s="69"/>
      <c r="B50" s="70"/>
      <c r="C50" s="70"/>
      <c r="D50" s="70"/>
      <c r="E50" s="70"/>
      <c r="F50" s="70"/>
      <c r="G50" s="70"/>
      <c r="H50" s="71"/>
      <c r="I50" s="72"/>
      <c r="J50" s="72"/>
      <c r="K50" s="71"/>
      <c r="L50" s="73"/>
      <c r="M50" s="73"/>
      <c r="N50" s="74"/>
      <c r="O50" s="75"/>
      <c r="P50" s="5"/>
      <c r="Q50" s="4"/>
      <c r="R50" s="4"/>
      <c r="S50" s="4"/>
      <c r="T50" s="4"/>
      <c r="U50" s="4"/>
      <c r="V50" s="4"/>
      <c r="W50" s="4"/>
      <c r="X50" s="4"/>
      <c r="Y50" s="4"/>
      <c r="Z50" s="4"/>
      <c r="AA50" s="4"/>
      <c r="AB50" s="866"/>
    </row>
    <row r="51" spans="1:28" ht="12" customHeight="1" thickBot="1">
      <c r="A51" s="1024" t="s">
        <v>33</v>
      </c>
      <c r="B51" s="1025"/>
      <c r="C51" s="1025"/>
      <c r="D51" s="1026"/>
      <c r="E51" s="1026"/>
      <c r="F51" s="1026"/>
      <c r="G51" s="1026"/>
      <c r="H51" s="1026"/>
      <c r="I51" s="1026"/>
      <c r="J51" s="1026"/>
      <c r="K51" s="1026"/>
      <c r="L51" s="1026"/>
      <c r="M51" s="1026"/>
      <c r="N51" s="1026"/>
      <c r="O51" s="1026"/>
      <c r="P51" s="3">
        <f>SUM(P16:P50)</f>
        <v>50014973.260000005</v>
      </c>
      <c r="Q51" s="3">
        <f t="shared" ref="Q51:AB51" si="3">SUM(Q16:Q50)</f>
        <v>0</v>
      </c>
      <c r="R51" s="3">
        <f t="shared" si="3"/>
        <v>0</v>
      </c>
      <c r="S51" s="3">
        <f t="shared" si="3"/>
        <v>4208483.16</v>
      </c>
      <c r="T51" s="3">
        <f t="shared" si="3"/>
        <v>5514948.5099999998</v>
      </c>
      <c r="U51" s="3">
        <f t="shared" si="3"/>
        <v>8994948.5099999998</v>
      </c>
      <c r="V51" s="3">
        <f t="shared" si="3"/>
        <v>14255957.33</v>
      </c>
      <c r="W51" s="3">
        <f t="shared" si="3"/>
        <v>11480292.130000001</v>
      </c>
      <c r="X51" s="3">
        <f t="shared" si="3"/>
        <v>5560343.6200000001</v>
      </c>
      <c r="Y51" s="3">
        <f t="shared" si="3"/>
        <v>0</v>
      </c>
      <c r="Z51" s="3">
        <f t="shared" si="3"/>
        <v>0</v>
      </c>
      <c r="AA51" s="931">
        <f t="shared" si="3"/>
        <v>0</v>
      </c>
      <c r="AB51" s="924">
        <f t="shared" si="3"/>
        <v>0</v>
      </c>
    </row>
    <row r="52" spans="1:28" ht="9" customHeight="1" thickBot="1">
      <c r="A52" s="925"/>
      <c r="B52" s="8"/>
      <c r="C52" s="8"/>
      <c r="D52" s="8"/>
      <c r="E52" s="8"/>
      <c r="F52" s="8"/>
      <c r="G52" s="8"/>
      <c r="H52" s="8"/>
      <c r="I52" s="8"/>
      <c r="J52" s="8"/>
      <c r="K52" s="8"/>
      <c r="L52" s="8"/>
      <c r="M52" s="8"/>
      <c r="N52" s="8"/>
      <c r="O52" s="76"/>
      <c r="P52" s="8"/>
      <c r="Q52" s="8"/>
      <c r="R52" s="8"/>
      <c r="S52" s="8"/>
      <c r="T52" s="55"/>
      <c r="U52" s="55"/>
      <c r="V52" s="55"/>
      <c r="W52" s="55"/>
      <c r="X52" s="55"/>
      <c r="Y52" s="55"/>
      <c r="Z52" s="55"/>
      <c r="AA52" s="55"/>
      <c r="AB52" s="932"/>
    </row>
    <row r="53" spans="1:28" ht="15" customHeight="1" thickTop="1" thickBot="1">
      <c r="A53" s="1011" t="s">
        <v>33</v>
      </c>
      <c r="B53" s="1012"/>
      <c r="C53" s="1012"/>
      <c r="D53" s="1012"/>
      <c r="E53" s="1012"/>
      <c r="F53" s="1012"/>
      <c r="G53" s="1012"/>
      <c r="H53" s="1012"/>
      <c r="I53" s="1012"/>
      <c r="J53" s="1012"/>
      <c r="K53" s="1012"/>
      <c r="L53" s="1012"/>
      <c r="M53" s="1012"/>
      <c r="N53" s="1012"/>
      <c r="O53" s="1013"/>
      <c r="P53" s="3">
        <f>P51</f>
        <v>50014973.260000005</v>
      </c>
      <c r="Q53" s="3">
        <f t="shared" ref="Q53:AB53" si="4">Q51</f>
        <v>0</v>
      </c>
      <c r="R53" s="3">
        <f t="shared" si="4"/>
        <v>0</v>
      </c>
      <c r="S53" s="3">
        <f t="shared" si="4"/>
        <v>4208483.16</v>
      </c>
      <c r="T53" s="3">
        <f t="shared" si="4"/>
        <v>5514948.5099999998</v>
      </c>
      <c r="U53" s="3">
        <f t="shared" si="4"/>
        <v>8994948.5099999998</v>
      </c>
      <c r="V53" s="3">
        <f t="shared" si="4"/>
        <v>14255957.33</v>
      </c>
      <c r="W53" s="3">
        <f t="shared" si="4"/>
        <v>11480292.130000001</v>
      </c>
      <c r="X53" s="3">
        <f t="shared" si="4"/>
        <v>5560343.6200000001</v>
      </c>
      <c r="Y53" s="3">
        <f t="shared" si="4"/>
        <v>0</v>
      </c>
      <c r="Z53" s="3">
        <f t="shared" si="4"/>
        <v>0</v>
      </c>
      <c r="AA53" s="931">
        <f t="shared" si="4"/>
        <v>0</v>
      </c>
      <c r="AB53" s="924">
        <f t="shared" si="4"/>
        <v>0</v>
      </c>
    </row>
    <row r="54" spans="1:28" ht="9" customHeight="1" thickBot="1">
      <c r="A54" s="8"/>
      <c r="B54" s="8"/>
      <c r="C54" s="8"/>
      <c r="D54" s="8"/>
      <c r="E54" s="8"/>
      <c r="F54" s="8"/>
      <c r="G54" s="8"/>
      <c r="H54" s="8"/>
      <c r="I54" s="8"/>
      <c r="J54" s="8"/>
      <c r="K54" s="8"/>
      <c r="L54" s="8"/>
      <c r="M54" s="8"/>
      <c r="N54" s="8"/>
      <c r="O54" s="76"/>
      <c r="P54" s="8"/>
      <c r="Q54" s="8"/>
      <c r="R54" s="8"/>
      <c r="S54" s="8"/>
      <c r="T54" s="55"/>
      <c r="U54" s="55"/>
      <c r="V54" s="55"/>
      <c r="W54" s="55"/>
      <c r="X54" s="55"/>
      <c r="Y54" s="55"/>
      <c r="Z54" s="55"/>
      <c r="AA54" s="55"/>
      <c r="AB54" s="55"/>
    </row>
    <row r="55" spans="1:28" ht="6.75" customHeight="1" thickTop="1"/>
    <row r="56" spans="1:28" ht="45" customHeight="1">
      <c r="D56" s="1003" t="s">
        <v>526</v>
      </c>
      <c r="E56" s="1003"/>
      <c r="F56" s="1003"/>
      <c r="G56" s="1003"/>
      <c r="H56" s="1003"/>
      <c r="I56" s="1003"/>
      <c r="J56" s="950"/>
      <c r="K56" s="56"/>
      <c r="L56" s="1003" t="s">
        <v>55</v>
      </c>
      <c r="M56" s="1003"/>
      <c r="N56" s="57"/>
      <c r="O56" s="78"/>
      <c r="P56" s="15"/>
      <c r="Q56" s="1003" t="s">
        <v>531</v>
      </c>
      <c r="R56" s="1003"/>
      <c r="S56" s="1003"/>
      <c r="U56" s="1003" t="s">
        <v>538</v>
      </c>
      <c r="V56" s="1003"/>
      <c r="W56" s="1003"/>
      <c r="Y56" s="1003" t="s">
        <v>535</v>
      </c>
      <c r="Z56" s="1003"/>
      <c r="AA56" s="1003"/>
      <c r="AB56" s="58"/>
    </row>
    <row r="57" spans="1:28">
      <c r="D57" s="1021" t="s">
        <v>543</v>
      </c>
      <c r="E57" s="1021"/>
      <c r="F57" s="1021"/>
      <c r="G57" s="1021"/>
      <c r="H57" s="1021"/>
      <c r="I57" s="1021"/>
      <c r="J57" s="950"/>
      <c r="K57" s="78"/>
      <c r="L57" s="1021" t="s">
        <v>530</v>
      </c>
      <c r="M57" s="1021"/>
      <c r="N57" s="57"/>
      <c r="O57" s="78"/>
      <c r="Q57" s="1022" t="s">
        <v>39</v>
      </c>
      <c r="R57" s="1022"/>
      <c r="S57" s="1022"/>
      <c r="U57" s="1022" t="s">
        <v>539</v>
      </c>
      <c r="V57" s="1022"/>
      <c r="W57" s="1022"/>
      <c r="Y57" s="1021" t="s">
        <v>528</v>
      </c>
      <c r="Z57" s="1021"/>
      <c r="AA57" s="1021"/>
      <c r="AB57" s="58"/>
    </row>
    <row r="58" spans="1:28" ht="5.25" customHeight="1" thickBot="1">
      <c r="A58" s="16"/>
      <c r="B58" s="16"/>
      <c r="C58" s="16"/>
      <c r="D58" s="16"/>
      <c r="E58" s="16"/>
      <c r="F58" s="16"/>
      <c r="G58" s="16"/>
      <c r="H58" s="16"/>
      <c r="I58" s="16"/>
      <c r="J58" s="862"/>
      <c r="K58" s="16"/>
      <c r="L58" s="16"/>
      <c r="M58" s="16"/>
      <c r="N58" s="16"/>
      <c r="O58" s="79"/>
      <c r="P58" s="16"/>
      <c r="Q58" s="16"/>
      <c r="R58" s="16"/>
      <c r="S58" s="16"/>
      <c r="T58" s="16"/>
      <c r="U58" s="16"/>
      <c r="V58" s="16"/>
      <c r="W58" s="16"/>
      <c r="X58" s="16"/>
      <c r="Y58" s="16"/>
      <c r="Z58" s="16"/>
      <c r="AA58" s="16"/>
      <c r="AB58" s="16"/>
    </row>
    <row r="59" spans="1:28" ht="9" customHeight="1">
      <c r="A59" s="62"/>
      <c r="B59" s="62"/>
      <c r="C59" s="62"/>
      <c r="D59" s="62"/>
      <c r="E59" s="62"/>
      <c r="F59" s="62"/>
      <c r="G59" s="62"/>
      <c r="H59" s="62"/>
      <c r="I59" s="62"/>
      <c r="J59" s="62"/>
    </row>
    <row r="60" spans="1:28" ht="1.5" customHeight="1">
      <c r="A60" s="13"/>
      <c r="B60" s="13"/>
      <c r="C60" s="13"/>
      <c r="D60" s="13"/>
      <c r="E60" s="13"/>
      <c r="F60" s="13"/>
      <c r="G60" s="13"/>
      <c r="H60" s="13"/>
      <c r="I60" s="13"/>
      <c r="J60" s="13"/>
      <c r="K60" s="13"/>
      <c r="L60" s="13"/>
      <c r="M60" s="13"/>
      <c r="N60" s="13"/>
      <c r="O60" s="65"/>
      <c r="P60" s="13"/>
    </row>
    <row r="61" spans="1:28" ht="20.25" customHeight="1">
      <c r="A61" s="13"/>
      <c r="B61" s="13"/>
      <c r="C61" s="13"/>
      <c r="D61" s="13"/>
      <c r="E61" s="13"/>
      <c r="F61" s="13"/>
      <c r="G61" s="13"/>
      <c r="H61" s="13"/>
      <c r="I61" s="13"/>
      <c r="J61" s="13"/>
      <c r="K61" s="13"/>
      <c r="L61" s="13"/>
      <c r="M61" s="13"/>
      <c r="N61" s="13"/>
      <c r="O61" s="65"/>
      <c r="Z61" s="63" t="s">
        <v>11</v>
      </c>
      <c r="AA61" s="63" t="s">
        <v>1</v>
      </c>
      <c r="AB61" s="63" t="s">
        <v>0</v>
      </c>
    </row>
    <row r="62" spans="1:28">
      <c r="A62" s="13"/>
      <c r="B62" s="13"/>
      <c r="C62" s="13"/>
      <c r="D62" s="13"/>
      <c r="E62" s="13"/>
      <c r="F62" s="13"/>
      <c r="G62" s="13"/>
      <c r="H62" s="13"/>
      <c r="I62" s="13"/>
      <c r="J62" s="13"/>
      <c r="K62" s="13"/>
      <c r="L62" s="13"/>
      <c r="M62" s="13"/>
      <c r="N62" s="13"/>
      <c r="O62" s="65"/>
      <c r="P62" s="13"/>
      <c r="Q62" s="13"/>
      <c r="R62" s="13"/>
      <c r="S62" s="13"/>
      <c r="Y62" s="64" t="s">
        <v>35</v>
      </c>
      <c r="Z62" s="63">
        <v>15</v>
      </c>
      <c r="AA62" s="63" t="s">
        <v>46</v>
      </c>
      <c r="AB62" s="63">
        <v>2015</v>
      </c>
    </row>
    <row r="63" spans="1:28" ht="7.5" customHeight="1">
      <c r="A63" s="13"/>
      <c r="B63" s="13"/>
      <c r="C63" s="13"/>
      <c r="D63" s="13"/>
      <c r="E63" s="13"/>
      <c r="F63" s="13"/>
      <c r="G63" s="13"/>
      <c r="H63" s="13"/>
      <c r="I63" s="13"/>
      <c r="J63" s="13"/>
      <c r="K63" s="13"/>
      <c r="L63" s="13"/>
      <c r="M63" s="13"/>
      <c r="N63" s="13"/>
      <c r="O63" s="65"/>
      <c r="P63" s="13"/>
      <c r="Q63" s="13"/>
      <c r="R63" s="13"/>
      <c r="S63" s="13"/>
    </row>
  </sheetData>
  <mergeCells count="42">
    <mergeCell ref="AB14:AB15"/>
    <mergeCell ref="Y57:AA57"/>
    <mergeCell ref="T14:T15"/>
    <mergeCell ref="D57:I57"/>
    <mergeCell ref="L57:M57"/>
    <mergeCell ref="Q57:S57"/>
    <mergeCell ref="K14:K15"/>
    <mergeCell ref="X14:X15"/>
    <mergeCell ref="D56:I56"/>
    <mergeCell ref="A51:O51"/>
    <mergeCell ref="P14:P15"/>
    <mergeCell ref="Q14:Q15"/>
    <mergeCell ref="U57:W57"/>
    <mergeCell ref="U56:W56"/>
    <mergeCell ref="V14:V15"/>
    <mergeCell ref="W14:W15"/>
    <mergeCell ref="U14:U15"/>
    <mergeCell ref="L56:M56"/>
    <mergeCell ref="Q56:S56"/>
    <mergeCell ref="Y12:AA12"/>
    <mergeCell ref="A13:P13"/>
    <mergeCell ref="Q13:AA13"/>
    <mergeCell ref="AA14:AA15"/>
    <mergeCell ref="Z14:Z15"/>
    <mergeCell ref="Y56:AA56"/>
    <mergeCell ref="A53:O53"/>
    <mergeCell ref="L14:O14"/>
    <mergeCell ref="G14:G15"/>
    <mergeCell ref="A14:F14"/>
    <mergeCell ref="R14:R15"/>
    <mergeCell ref="S14:S15"/>
    <mergeCell ref="A2:F6"/>
    <mergeCell ref="L2:Y2"/>
    <mergeCell ref="L3:Y3"/>
    <mergeCell ref="L6:V6"/>
    <mergeCell ref="H7:Z7"/>
    <mergeCell ref="A9:D9"/>
    <mergeCell ref="I14:I15"/>
    <mergeCell ref="A12:X12"/>
    <mergeCell ref="H14:H15"/>
    <mergeCell ref="Y14:Y15"/>
    <mergeCell ref="J14:J15"/>
  </mergeCells>
  <printOptions horizontalCentered="1"/>
  <pageMargins left="0.39370078740157483" right="0.39370078740157483" top="0.74803149606299213" bottom="0.35433070866141736" header="0.31496062992125984" footer="0.31496062992125984"/>
  <pageSetup paperSize="5" scale="50" orientation="landscape" r:id="rId1"/>
  <drawing r:id="rId2"/>
</worksheet>
</file>

<file path=xl/worksheets/sheet3.xml><?xml version="1.0" encoding="utf-8"?>
<worksheet xmlns="http://schemas.openxmlformats.org/spreadsheetml/2006/main" xmlns:r="http://schemas.openxmlformats.org/officeDocument/2006/relationships">
  <sheetPr>
    <tabColor rgb="FFFF0000"/>
    <pageSetUpPr fitToPage="1"/>
  </sheetPr>
  <dimension ref="A2:CU88"/>
  <sheetViews>
    <sheetView view="pageBreakPreview" topLeftCell="P7" zoomScaleSheetLayoutView="100" workbookViewId="0">
      <pane ySplit="10" topLeftCell="A62" activePane="bottomLeft" state="frozen"/>
      <selection activeCell="A7" sqref="A7"/>
      <selection pane="bottomLeft" activeCell="S75" sqref="S75"/>
    </sheetView>
  </sheetViews>
  <sheetFormatPr baseColWidth="10" defaultRowHeight="12.75"/>
  <cols>
    <col min="1" max="1" width="11.42578125" style="12"/>
    <col min="2" max="3" width="6.7109375" style="12" customWidth="1"/>
    <col min="4" max="4" width="0.85546875" style="12" customWidth="1"/>
    <col min="5" max="11" width="3.7109375" style="12" customWidth="1"/>
    <col min="12" max="12" width="5.7109375" style="720" customWidth="1"/>
    <col min="13" max="13" width="25.7109375" style="12" customWidth="1"/>
    <col min="14" max="14" width="7.7109375" style="12" customWidth="1"/>
    <col min="15" max="15" width="25.7109375" style="12" customWidth="1"/>
    <col min="16" max="16" width="20.7109375" style="12" customWidth="1"/>
    <col min="17" max="17" width="12.7109375" style="12" customWidth="1"/>
    <col min="18" max="18" width="12.7109375" style="720" customWidth="1"/>
    <col min="19" max="19" width="12.7109375" style="12" customWidth="1"/>
    <col min="20" max="31" width="10.7109375" style="12" customWidth="1"/>
    <col min="32" max="32" width="12" style="12" bestFit="1" customWidth="1"/>
    <col min="33" max="16384" width="11.42578125" style="12"/>
  </cols>
  <sheetData>
    <row r="2" spans="2:31">
      <c r="E2" s="999"/>
      <c r="F2" s="999"/>
      <c r="G2" s="999"/>
      <c r="H2" s="999"/>
      <c r="I2" s="999"/>
      <c r="J2" s="999"/>
      <c r="K2" s="30"/>
      <c r="L2" s="716"/>
      <c r="M2" s="31"/>
      <c r="O2" s="1000" t="s">
        <v>38</v>
      </c>
      <c r="P2" s="1000"/>
      <c r="Q2" s="1000"/>
      <c r="R2" s="1000"/>
      <c r="S2" s="1000"/>
      <c r="T2" s="1000"/>
      <c r="U2" s="1000"/>
      <c r="V2" s="1000"/>
      <c r="W2" s="1000"/>
      <c r="X2" s="1000"/>
      <c r="Y2" s="1000"/>
      <c r="Z2" s="1000"/>
      <c r="AA2" s="1000"/>
      <c r="AB2" s="1000"/>
    </row>
    <row r="3" spans="2:31">
      <c r="E3" s="999"/>
      <c r="F3" s="999"/>
      <c r="G3" s="999"/>
      <c r="H3" s="999"/>
      <c r="I3" s="999"/>
      <c r="J3" s="999"/>
      <c r="L3" s="716"/>
      <c r="M3" s="31"/>
      <c r="O3" s="1000" t="s">
        <v>104</v>
      </c>
      <c r="P3" s="1000"/>
      <c r="Q3" s="1000"/>
      <c r="R3" s="1000"/>
      <c r="S3" s="1000"/>
      <c r="T3" s="1000"/>
      <c r="U3" s="1000"/>
      <c r="V3" s="1000"/>
      <c r="W3" s="1000"/>
      <c r="X3" s="1000"/>
      <c r="Y3" s="1000"/>
      <c r="Z3" s="1000"/>
      <c r="AA3" s="1000"/>
      <c r="AB3" s="1000"/>
      <c r="AC3" s="13"/>
      <c r="AD3" s="13"/>
      <c r="AE3" s="13"/>
    </row>
    <row r="4" spans="2:31">
      <c r="E4" s="999"/>
      <c r="F4" s="999"/>
      <c r="G4" s="999"/>
      <c r="H4" s="999"/>
      <c r="I4" s="999"/>
      <c r="J4" s="999"/>
      <c r="K4" s="30"/>
      <c r="L4" s="716"/>
      <c r="M4" s="31"/>
      <c r="AA4" s="1042" t="s">
        <v>50</v>
      </c>
      <c r="AB4" s="1042"/>
      <c r="AC4" s="1042"/>
      <c r="AD4" s="1042"/>
      <c r="AE4" s="1042"/>
    </row>
    <row r="5" spans="2:31">
      <c r="E5" s="999"/>
      <c r="F5" s="999"/>
      <c r="G5" s="999"/>
      <c r="H5" s="999"/>
      <c r="I5" s="999"/>
      <c r="J5" s="999"/>
      <c r="K5" s="30"/>
      <c r="L5" s="716"/>
      <c r="M5" s="31"/>
      <c r="AC5" s="13"/>
      <c r="AD5" s="13"/>
      <c r="AE5" s="13"/>
    </row>
    <row r="6" spans="2:31">
      <c r="E6" s="999"/>
      <c r="F6" s="999"/>
      <c r="G6" s="999"/>
      <c r="H6" s="999"/>
      <c r="I6" s="999"/>
      <c r="J6" s="999"/>
      <c r="K6" s="31"/>
      <c r="L6" s="716"/>
      <c r="M6" s="31"/>
      <c r="O6" s="1043"/>
      <c r="P6" s="1043"/>
      <c r="Q6" s="1043"/>
      <c r="R6" s="1043"/>
      <c r="S6" s="1043"/>
      <c r="T6" s="1043"/>
      <c r="U6" s="1043"/>
      <c r="V6" s="1043"/>
      <c r="W6" s="1043"/>
      <c r="X6" s="1043"/>
      <c r="Y6" s="1043"/>
    </row>
    <row r="7" spans="2:31">
      <c r="E7" s="716"/>
      <c r="F7" s="716"/>
      <c r="G7" s="716"/>
      <c r="H7" s="716"/>
      <c r="I7" s="716"/>
      <c r="J7" s="716"/>
      <c r="K7" s="716"/>
      <c r="L7" s="1000" t="s">
        <v>37</v>
      </c>
      <c r="M7" s="1000"/>
      <c r="N7" s="1000"/>
      <c r="O7" s="1000"/>
      <c r="P7" s="1000"/>
      <c r="Q7" s="1000"/>
      <c r="R7" s="1000"/>
      <c r="S7" s="1000"/>
      <c r="T7" s="1000"/>
      <c r="U7" s="1000"/>
      <c r="V7" s="1000"/>
      <c r="W7" s="1000"/>
      <c r="X7" s="1000"/>
      <c r="Y7" s="1000"/>
      <c r="Z7" s="1000"/>
      <c r="AA7" s="1000"/>
      <c r="AB7" s="1000"/>
      <c r="AC7" s="1000"/>
    </row>
    <row r="8" spans="2:31" ht="13.5" thickBot="1">
      <c r="H8" s="14"/>
      <c r="I8" s="14"/>
      <c r="J8" s="14"/>
      <c r="K8" s="14"/>
      <c r="L8" s="717"/>
      <c r="M8" s="14"/>
      <c r="N8" s="14"/>
      <c r="O8" s="14"/>
      <c r="P8" s="14"/>
      <c r="Q8" s="14"/>
      <c r="R8" s="717"/>
      <c r="S8" s="14"/>
      <c r="T8" s="14"/>
      <c r="U8" s="14"/>
      <c r="V8" s="14"/>
      <c r="W8" s="14"/>
      <c r="X8" s="14"/>
      <c r="Y8" s="14"/>
      <c r="Z8" s="14"/>
      <c r="AA8" s="14"/>
      <c r="AB8" s="14"/>
      <c r="AC8" s="14"/>
      <c r="AD8" s="14"/>
      <c r="AE8" s="14"/>
    </row>
    <row r="9" spans="2:31" ht="13.5" thickBot="1">
      <c r="E9" s="1044" t="s">
        <v>40</v>
      </c>
      <c r="F9" s="1045"/>
      <c r="G9" s="1045"/>
      <c r="H9" s="1046"/>
      <c r="I9" s="715"/>
      <c r="J9" s="32" t="s">
        <v>16</v>
      </c>
      <c r="K9" s="33"/>
      <c r="L9" s="33"/>
      <c r="M9" s="33"/>
      <c r="N9" s="34"/>
      <c r="O9" s="35"/>
      <c r="P9" s="36"/>
      <c r="Q9" s="717"/>
      <c r="R9" s="717"/>
      <c r="S9" s="717"/>
      <c r="T9" s="717"/>
      <c r="U9" s="717"/>
      <c r="V9" s="717"/>
      <c r="W9" s="717"/>
      <c r="X9" s="717"/>
      <c r="Y9" s="717"/>
      <c r="Z9" s="717"/>
      <c r="AA9" s="717"/>
      <c r="AB9" s="717"/>
      <c r="AC9" s="717"/>
      <c r="AD9" s="717"/>
      <c r="AE9" s="717"/>
    </row>
    <row r="10" spans="2:31" s="29" customFormat="1" ht="11.25">
      <c r="O10" s="37"/>
      <c r="P10" s="15"/>
      <c r="Q10" s="15"/>
      <c r="R10" s="15"/>
      <c r="S10" s="15"/>
      <c r="T10" s="15"/>
      <c r="U10" s="15"/>
      <c r="V10" s="15" t="s">
        <v>17</v>
      </c>
      <c r="W10" s="38" t="s">
        <v>43</v>
      </c>
      <c r="X10" s="15" t="s">
        <v>18</v>
      </c>
      <c r="Y10" s="38" t="s">
        <v>44</v>
      </c>
      <c r="Z10" s="15" t="s">
        <v>45</v>
      </c>
      <c r="AA10" s="38">
        <v>31</v>
      </c>
      <c r="AB10" s="39" t="s">
        <v>18</v>
      </c>
      <c r="AC10" s="38" t="s">
        <v>46</v>
      </c>
      <c r="AD10" s="39" t="s">
        <v>18</v>
      </c>
      <c r="AE10" s="38">
        <v>2014</v>
      </c>
    </row>
    <row r="11" spans="2:31" ht="13.5" thickBot="1">
      <c r="P11" s="16"/>
      <c r="Q11" s="13"/>
      <c r="R11" s="65"/>
      <c r="S11" s="13"/>
    </row>
    <row r="12" spans="2:31" ht="11.25" hidden="1" customHeight="1" thickBot="1">
      <c r="B12" s="12">
        <v>3</v>
      </c>
      <c r="E12" s="12">
        <v>4</v>
      </c>
      <c r="F12" s="12">
        <v>5</v>
      </c>
      <c r="G12" s="12">
        <v>6</v>
      </c>
      <c r="H12" s="12">
        <v>7</v>
      </c>
      <c r="I12" s="12">
        <v>8</v>
      </c>
      <c r="J12" s="12">
        <v>9</v>
      </c>
      <c r="K12" s="12">
        <v>10</v>
      </c>
      <c r="L12" s="12"/>
      <c r="P12" s="16"/>
      <c r="Q12" s="13"/>
      <c r="R12" s="13"/>
      <c r="S12" s="13"/>
    </row>
    <row r="13" spans="2:31">
      <c r="E13" s="1047" t="s">
        <v>49</v>
      </c>
      <c r="F13" s="1048"/>
      <c r="G13" s="1048"/>
      <c r="H13" s="1048"/>
      <c r="I13" s="1048"/>
      <c r="J13" s="1048"/>
      <c r="K13" s="1048"/>
      <c r="L13" s="1048"/>
      <c r="M13" s="1048"/>
      <c r="N13" s="1048"/>
      <c r="O13" s="1048"/>
      <c r="P13" s="1048"/>
      <c r="Q13" s="1048"/>
      <c r="R13" s="1048"/>
      <c r="S13" s="1048"/>
      <c r="T13" s="1048"/>
      <c r="U13" s="1048"/>
      <c r="V13" s="1048"/>
      <c r="W13" s="1048"/>
      <c r="X13" s="1048"/>
      <c r="Y13" s="1048"/>
      <c r="Z13" s="1048"/>
      <c r="AA13" s="1049"/>
      <c r="AB13" s="1050" t="s">
        <v>48</v>
      </c>
      <c r="AC13" s="1048"/>
      <c r="AD13" s="1048"/>
      <c r="AE13" s="1051"/>
    </row>
    <row r="14" spans="2:31" ht="30" customHeight="1">
      <c r="E14" s="1053" t="e">
        <f>VLOOKUP(A18,#REF!,15,0)</f>
        <v>#REF!</v>
      </c>
      <c r="F14" s="1054"/>
      <c r="G14" s="1054"/>
      <c r="H14" s="1054"/>
      <c r="I14" s="1054"/>
      <c r="J14" s="1054"/>
      <c r="K14" s="1054"/>
      <c r="L14" s="1054"/>
      <c r="M14" s="1054"/>
      <c r="N14" s="1054"/>
      <c r="O14" s="1054"/>
      <c r="P14" s="1054"/>
      <c r="Q14" s="1054"/>
      <c r="R14" s="1054"/>
      <c r="S14" s="1055"/>
      <c r="T14" s="1056" t="s">
        <v>41</v>
      </c>
      <c r="U14" s="1057"/>
      <c r="V14" s="1057"/>
      <c r="W14" s="1057"/>
      <c r="X14" s="1057"/>
      <c r="Y14" s="1057"/>
      <c r="Z14" s="1057"/>
      <c r="AA14" s="1057"/>
      <c r="AB14" s="1057"/>
      <c r="AC14" s="1057"/>
      <c r="AD14" s="1057"/>
      <c r="AE14" s="1058"/>
    </row>
    <row r="15" spans="2:31" ht="12.75" customHeight="1">
      <c r="E15" s="1031" t="s">
        <v>36</v>
      </c>
      <c r="F15" s="1032"/>
      <c r="G15" s="1032"/>
      <c r="H15" s="1032"/>
      <c r="I15" s="1032"/>
      <c r="J15" s="1032"/>
      <c r="K15" s="570"/>
      <c r="L15" s="996" t="s">
        <v>19</v>
      </c>
      <c r="M15" s="991" t="s">
        <v>20</v>
      </c>
      <c r="N15" s="1023" t="s">
        <v>21</v>
      </c>
      <c r="O15" s="1033" t="s">
        <v>22</v>
      </c>
      <c r="P15" s="1034"/>
      <c r="Q15" s="1034"/>
      <c r="R15" s="1035"/>
      <c r="S15" s="991" t="s">
        <v>23</v>
      </c>
      <c r="T15" s="998" t="s">
        <v>10</v>
      </c>
      <c r="U15" s="998" t="s">
        <v>9</v>
      </c>
      <c r="V15" s="998" t="s">
        <v>8</v>
      </c>
      <c r="W15" s="998" t="s">
        <v>24</v>
      </c>
      <c r="X15" s="998" t="s">
        <v>25</v>
      </c>
      <c r="Y15" s="998" t="s">
        <v>26</v>
      </c>
      <c r="Z15" s="998" t="s">
        <v>27</v>
      </c>
      <c r="AA15" s="998" t="s">
        <v>28</v>
      </c>
      <c r="AB15" s="998" t="s">
        <v>7</v>
      </c>
      <c r="AC15" s="998" t="s">
        <v>6</v>
      </c>
      <c r="AD15" s="998" t="s">
        <v>5</v>
      </c>
      <c r="AE15" s="1052" t="s">
        <v>4</v>
      </c>
    </row>
    <row r="16" spans="2:31" ht="16.5">
      <c r="B16" s="90" t="s">
        <v>155</v>
      </c>
      <c r="C16" s="90" t="s">
        <v>154</v>
      </c>
      <c r="E16" s="725" t="s">
        <v>227</v>
      </c>
      <c r="F16" s="719" t="s">
        <v>228</v>
      </c>
      <c r="G16" s="718" t="s">
        <v>152</v>
      </c>
      <c r="H16" s="718" t="s">
        <v>14</v>
      </c>
      <c r="I16" s="718" t="s">
        <v>153</v>
      </c>
      <c r="J16" s="718" t="s">
        <v>13</v>
      </c>
      <c r="K16" s="714" t="s">
        <v>12</v>
      </c>
      <c r="L16" s="997"/>
      <c r="M16" s="992"/>
      <c r="N16" s="991"/>
      <c r="O16" s="721" t="s">
        <v>29</v>
      </c>
      <c r="P16" s="721" t="s">
        <v>30</v>
      </c>
      <c r="Q16" s="66" t="s">
        <v>31</v>
      </c>
      <c r="R16" s="68" t="s">
        <v>32</v>
      </c>
      <c r="S16" s="992"/>
      <c r="T16" s="998"/>
      <c r="U16" s="998"/>
      <c r="V16" s="998"/>
      <c r="W16" s="998"/>
      <c r="X16" s="998"/>
      <c r="Y16" s="998"/>
      <c r="Z16" s="998"/>
      <c r="AA16" s="998"/>
      <c r="AB16" s="998"/>
      <c r="AC16" s="998"/>
      <c r="AD16" s="998"/>
      <c r="AE16" s="1052"/>
    </row>
    <row r="17" spans="1:33" ht="16.5">
      <c r="B17" s="724"/>
      <c r="C17" s="724"/>
      <c r="E17" s="84"/>
      <c r="F17" s="85"/>
      <c r="G17" s="85"/>
      <c r="H17" s="85"/>
      <c r="I17" s="85"/>
      <c r="J17" s="85"/>
      <c r="K17" s="85"/>
      <c r="L17" s="86"/>
      <c r="M17" s="726" t="s">
        <v>232</v>
      </c>
      <c r="N17" s="47"/>
      <c r="O17" s="85"/>
      <c r="P17" s="85"/>
      <c r="Q17" s="47"/>
      <c r="R17" s="727"/>
      <c r="S17" s="47"/>
      <c r="T17" s="85"/>
      <c r="U17" s="85"/>
      <c r="V17" s="85"/>
      <c r="W17" s="85"/>
      <c r="X17" s="85"/>
      <c r="Y17" s="85"/>
      <c r="Z17" s="85"/>
      <c r="AA17" s="85"/>
      <c r="AB17" s="85"/>
      <c r="AC17" s="85"/>
      <c r="AD17" s="85"/>
      <c r="AE17" s="87"/>
    </row>
    <row r="18" spans="1:33" ht="16.5">
      <c r="A18" s="653" t="s">
        <v>314</v>
      </c>
      <c r="B18" s="653" t="str">
        <f>IFERROR(VLOOKUP($A18,#REF!,$B$12,0),"-")</f>
        <v>-</v>
      </c>
      <c r="C18" s="653">
        <v>6221</v>
      </c>
      <c r="D18" s="9"/>
      <c r="E18" s="6" t="str">
        <f>IFERROR(VLOOKUP($A18,#REF!,$E$12,0),"-")</f>
        <v>-</v>
      </c>
      <c r="F18" s="6" t="str">
        <f>IFERROR(VLOOKUP($A18,#REF!,F$12,0),"-")</f>
        <v>-</v>
      </c>
      <c r="G18" s="6" t="str">
        <f>IFERROR(VLOOKUP($A18,#REF!,G$12,0),"-")</f>
        <v>-</v>
      </c>
      <c r="H18" s="6" t="str">
        <f>IFERROR(VLOOKUP($A18,#REF!,H$12,0),"-")</f>
        <v>-</v>
      </c>
      <c r="I18" s="6" t="str">
        <f>IFERROR(VLOOKUP($A18,#REF!,I$12,0),"-")</f>
        <v>-</v>
      </c>
      <c r="J18" s="6" t="str">
        <f>IFERROR(VLOOKUP($A18,#REF!,J$12,0),"-")</f>
        <v>-</v>
      </c>
      <c r="K18" s="89" t="str">
        <f>IFERROR(VLOOKUP($A18,#REF!,K$12,0),"-")</f>
        <v>-</v>
      </c>
      <c r="L18" s="88">
        <v>1</v>
      </c>
      <c r="M18" s="88" t="s">
        <v>297</v>
      </c>
      <c r="N18" s="89" t="s">
        <v>47</v>
      </c>
      <c r="O18" s="10" t="s">
        <v>233</v>
      </c>
      <c r="P18" s="10"/>
      <c r="Q18" s="11"/>
      <c r="R18" s="45" t="str">
        <f>IF(S18&gt;6200200,"LICITACIÓN PÚBLICA",IF(S18&lt;773720,"ADJUDICACIÓN DIRECTA","INVITACIÓN RESTRINGIDA"))</f>
        <v>ADJUDICACIÓN DIRECTA</v>
      </c>
      <c r="S18" s="23">
        <f>'[2]2-FISMAA'!$E12</f>
        <v>401330.3</v>
      </c>
      <c r="T18" s="22"/>
      <c r="U18" s="22"/>
      <c r="V18" s="22"/>
      <c r="W18" s="22">
        <v>401330.3</v>
      </c>
      <c r="X18" s="23"/>
      <c r="Y18" s="23"/>
      <c r="Z18" s="23"/>
      <c r="AA18" s="23"/>
      <c r="AB18" s="23"/>
      <c r="AC18" s="23"/>
      <c r="AD18" s="23"/>
      <c r="AE18" s="24"/>
      <c r="AF18" s="750">
        <f t="shared" ref="AF18:AF23" si="0">SUM(W18:AE18)</f>
        <v>401330.3</v>
      </c>
      <c r="AG18" s="12" t="str">
        <f>IF(AF18=S18,"ok","mal")</f>
        <v>ok</v>
      </c>
    </row>
    <row r="19" spans="1:33" ht="16.5">
      <c r="A19" s="653" t="s">
        <v>314</v>
      </c>
      <c r="B19" s="653" t="str">
        <f>IFERROR(VLOOKUP($A19,#REF!,$B$12,0),"-")</f>
        <v>-</v>
      </c>
      <c r="C19" s="653">
        <v>6221</v>
      </c>
      <c r="D19" s="9"/>
      <c r="E19" s="6" t="str">
        <f>IFERROR(VLOOKUP($A19,#REF!,$E$12,0),"-")</f>
        <v>-</v>
      </c>
      <c r="F19" s="6" t="str">
        <f>IFERROR(VLOOKUP($A19,#REF!,F$12,0),"-")</f>
        <v>-</v>
      </c>
      <c r="G19" s="6" t="str">
        <f>IFERROR(VLOOKUP($A19,#REF!,G$12,0),"-")</f>
        <v>-</v>
      </c>
      <c r="H19" s="6" t="str">
        <f>IFERROR(VLOOKUP($A19,#REF!,H$12,0),"-")</f>
        <v>-</v>
      </c>
      <c r="I19" s="6" t="str">
        <f>IFERROR(VLOOKUP($A19,#REF!,I$12,0),"-")</f>
        <v>-</v>
      </c>
      <c r="J19" s="6" t="str">
        <f>IFERROR(VLOOKUP($A19,#REF!,J$12,0),"-")</f>
        <v>-</v>
      </c>
      <c r="K19" s="89" t="str">
        <f>IFERROR(VLOOKUP($A19,#REF!,K$12,0),"-")</f>
        <v>-</v>
      </c>
      <c r="L19" s="89">
        <v>2</v>
      </c>
      <c r="M19" s="88" t="s">
        <v>234</v>
      </c>
      <c r="N19" s="89" t="s">
        <v>47</v>
      </c>
      <c r="O19" s="10" t="s">
        <v>270</v>
      </c>
      <c r="P19" s="10"/>
      <c r="Q19" s="89"/>
      <c r="R19" s="45" t="str">
        <f t="shared" ref="R19:R56" si="1">IF(S19&gt;6200200,"LICITACIÓN PÚBLICA",IF(S19&lt;773720,"ADJUDICACIÓN DIRECTA","INVITACIÓN RESTRINGIDA"))</f>
        <v>ADJUDICACIÓN DIRECTA</v>
      </c>
      <c r="S19" s="23">
        <f>'[2]2-FISMAA'!$E13</f>
        <v>232891.94</v>
      </c>
      <c r="T19" s="22"/>
      <c r="U19" s="22"/>
      <c r="V19" s="22"/>
      <c r="W19" s="22"/>
      <c r="X19" s="23">
        <f>ROUND(S19/2,2)</f>
        <v>116445.97</v>
      </c>
      <c r="Y19" s="23"/>
      <c r="Z19" s="22">
        <f>S19-X19</f>
        <v>116445.97</v>
      </c>
      <c r="AA19" s="22"/>
      <c r="AB19" s="23"/>
      <c r="AC19" s="23"/>
      <c r="AD19" s="23"/>
      <c r="AE19" s="24"/>
      <c r="AF19" s="750">
        <f t="shared" si="0"/>
        <v>232891.94</v>
      </c>
      <c r="AG19" s="12" t="str">
        <f t="shared" ref="AG19:AG23" si="2">IF(AF19=S19,"ok","mal")</f>
        <v>ok</v>
      </c>
    </row>
    <row r="20" spans="1:33" ht="16.5">
      <c r="A20" s="653" t="s">
        <v>314</v>
      </c>
      <c r="B20" s="653" t="str">
        <f>IFERROR(VLOOKUP($A20,#REF!,$B$12,0),"-")</f>
        <v>-</v>
      </c>
      <c r="C20" s="653">
        <v>6221</v>
      </c>
      <c r="D20" s="9"/>
      <c r="E20" s="6" t="str">
        <f>IFERROR(VLOOKUP($A20,#REF!,$E$12,0),"-")</f>
        <v>-</v>
      </c>
      <c r="F20" s="6" t="str">
        <f>IFERROR(VLOOKUP($A20,#REF!,F$12,0),"-")</f>
        <v>-</v>
      </c>
      <c r="G20" s="6" t="str">
        <f>IFERROR(VLOOKUP($A20,#REF!,G$12,0),"-")</f>
        <v>-</v>
      </c>
      <c r="H20" s="6" t="str">
        <f>IFERROR(VLOOKUP($A20,#REF!,H$12,0),"-")</f>
        <v>-</v>
      </c>
      <c r="I20" s="6" t="str">
        <f>IFERROR(VLOOKUP($A20,#REF!,I$12,0),"-")</f>
        <v>-</v>
      </c>
      <c r="J20" s="6" t="str">
        <f>IFERROR(VLOOKUP($A20,#REF!,J$12,0),"-")</f>
        <v>-</v>
      </c>
      <c r="K20" s="89" t="str">
        <f>IFERROR(VLOOKUP($A20,#REF!,K$12,0),"-")</f>
        <v>-</v>
      </c>
      <c r="L20" s="89">
        <v>3</v>
      </c>
      <c r="M20" s="88" t="s">
        <v>235</v>
      </c>
      <c r="N20" s="89" t="s">
        <v>47</v>
      </c>
      <c r="O20" s="10" t="s">
        <v>271</v>
      </c>
      <c r="P20" s="10"/>
      <c r="Q20" s="89"/>
      <c r="R20" s="45" t="str">
        <f t="shared" si="1"/>
        <v>ADJUDICACIÓN DIRECTA</v>
      </c>
      <c r="S20" s="23">
        <f>'[2]2-FISMAA'!$E14</f>
        <v>204993.43</v>
      </c>
      <c r="T20" s="22"/>
      <c r="U20" s="22"/>
      <c r="V20" s="22"/>
      <c r="W20" s="22"/>
      <c r="X20" s="23"/>
      <c r="Y20" s="23">
        <f>ROUND(S20/2,2)</f>
        <v>102496.72</v>
      </c>
      <c r="Z20" s="22"/>
      <c r="AA20" s="22">
        <f>S20-Y20</f>
        <v>102496.70999999999</v>
      </c>
      <c r="AB20" s="23"/>
      <c r="AC20" s="23"/>
      <c r="AD20" s="23"/>
      <c r="AE20" s="24"/>
      <c r="AF20" s="750">
        <f t="shared" si="0"/>
        <v>204993.43</v>
      </c>
      <c r="AG20" s="12" t="str">
        <f t="shared" si="2"/>
        <v>ok</v>
      </c>
    </row>
    <row r="21" spans="1:33" ht="16.5">
      <c r="A21" s="653" t="s">
        <v>314</v>
      </c>
      <c r="B21" s="653" t="str">
        <f>IFERROR(VLOOKUP($A21,#REF!,$B$12,0),"-")</f>
        <v>-</v>
      </c>
      <c r="C21" s="653">
        <v>6221</v>
      </c>
      <c r="D21" s="9"/>
      <c r="E21" s="6" t="str">
        <f>IFERROR(VLOOKUP($A21,#REF!,$E$12,0),"-")</f>
        <v>-</v>
      </c>
      <c r="F21" s="6" t="str">
        <f>IFERROR(VLOOKUP($A21,#REF!,F$12,0),"-")</f>
        <v>-</v>
      </c>
      <c r="G21" s="6" t="str">
        <f>IFERROR(VLOOKUP($A21,#REF!,G$12,0),"-")</f>
        <v>-</v>
      </c>
      <c r="H21" s="6" t="str">
        <f>IFERROR(VLOOKUP($A21,#REF!,H$12,0),"-")</f>
        <v>-</v>
      </c>
      <c r="I21" s="6" t="str">
        <f>IFERROR(VLOOKUP($A21,#REF!,I$12,0),"-")</f>
        <v>-</v>
      </c>
      <c r="J21" s="6" t="str">
        <f>IFERROR(VLOOKUP($A21,#REF!,J$12,0),"-")</f>
        <v>-</v>
      </c>
      <c r="K21" s="89" t="str">
        <f>IFERROR(VLOOKUP($A21,#REF!,K$12,0),"-")</f>
        <v>-</v>
      </c>
      <c r="L21" s="89">
        <v>4</v>
      </c>
      <c r="M21" s="88" t="s">
        <v>236</v>
      </c>
      <c r="N21" s="89" t="s">
        <v>47</v>
      </c>
      <c r="O21" s="10" t="s">
        <v>68</v>
      </c>
      <c r="P21" s="10"/>
      <c r="Q21" s="89"/>
      <c r="R21" s="45" t="str">
        <f t="shared" si="1"/>
        <v>ADJUDICACIÓN DIRECTA</v>
      </c>
      <c r="S21" s="23">
        <f>'[2]2-FISMAA'!$E15</f>
        <v>194054.74</v>
      </c>
      <c r="T21" s="22"/>
      <c r="U21" s="22"/>
      <c r="V21" s="22"/>
      <c r="W21" s="22"/>
      <c r="X21" s="23"/>
      <c r="Y21" s="23"/>
      <c r="Z21" s="22">
        <f>ROUND(S21/2,2)</f>
        <v>97027.37</v>
      </c>
      <c r="AA21" s="22"/>
      <c r="AB21" s="23">
        <f>S21-Z21</f>
        <v>97027.37</v>
      </c>
      <c r="AC21" s="23"/>
      <c r="AD21" s="23"/>
      <c r="AE21" s="24"/>
      <c r="AF21" s="750">
        <f t="shared" si="0"/>
        <v>194054.74</v>
      </c>
      <c r="AG21" s="12" t="str">
        <f t="shared" si="2"/>
        <v>ok</v>
      </c>
    </row>
    <row r="22" spans="1:33" ht="16.5">
      <c r="A22" s="653" t="s">
        <v>314</v>
      </c>
      <c r="B22" s="653" t="str">
        <f>IFERROR(VLOOKUP($A22,#REF!,$B$12,0),"-")</f>
        <v>-</v>
      </c>
      <c r="C22" s="653">
        <v>6221</v>
      </c>
      <c r="D22" s="9"/>
      <c r="E22" s="6" t="str">
        <f>IFERROR(VLOOKUP($A22,#REF!,$E$12,0),"-")</f>
        <v>-</v>
      </c>
      <c r="F22" s="6" t="str">
        <f>IFERROR(VLOOKUP($A22,#REF!,F$12,0),"-")</f>
        <v>-</v>
      </c>
      <c r="G22" s="6" t="str">
        <f>IFERROR(VLOOKUP($A22,#REF!,G$12,0),"-")</f>
        <v>-</v>
      </c>
      <c r="H22" s="6" t="str">
        <f>IFERROR(VLOOKUP($A22,#REF!,H$12,0),"-")</f>
        <v>-</v>
      </c>
      <c r="I22" s="6" t="str">
        <f>IFERROR(VLOOKUP($A22,#REF!,I$12,0),"-")</f>
        <v>-</v>
      </c>
      <c r="J22" s="6" t="str">
        <f>IFERROR(VLOOKUP($A22,#REF!,J$12,0),"-")</f>
        <v>-</v>
      </c>
      <c r="K22" s="89" t="str">
        <f>IFERROR(VLOOKUP($A22,#REF!,K$12,0),"-")</f>
        <v>-</v>
      </c>
      <c r="L22" s="89">
        <v>5</v>
      </c>
      <c r="M22" s="88" t="s">
        <v>237</v>
      </c>
      <c r="N22" s="89" t="s">
        <v>47</v>
      </c>
      <c r="O22" s="10" t="s">
        <v>87</v>
      </c>
      <c r="P22" s="10"/>
      <c r="Q22" s="89"/>
      <c r="R22" s="45" t="str">
        <f t="shared" si="1"/>
        <v>ADJUDICACIÓN DIRECTA</v>
      </c>
      <c r="S22" s="23">
        <f>'[2]2-FISMAA'!$E16</f>
        <v>189091.43</v>
      </c>
      <c r="T22" s="22"/>
      <c r="U22" s="22"/>
      <c r="V22" s="22"/>
      <c r="W22" s="22"/>
      <c r="X22" s="23"/>
      <c r="Y22" s="23"/>
      <c r="Z22" s="22"/>
      <c r="AA22" s="22">
        <f>ROUND(S22/2,2)</f>
        <v>94545.72</v>
      </c>
      <c r="AB22" s="23"/>
      <c r="AC22" s="23">
        <f>S22-AA22</f>
        <v>94545.709999999992</v>
      </c>
      <c r="AD22" s="23"/>
      <c r="AE22" s="24"/>
      <c r="AF22" s="750">
        <f t="shared" si="0"/>
        <v>189091.43</v>
      </c>
      <c r="AG22" s="12" t="str">
        <f t="shared" si="2"/>
        <v>ok</v>
      </c>
    </row>
    <row r="23" spans="1:33" ht="16.5">
      <c r="A23" s="653" t="s">
        <v>314</v>
      </c>
      <c r="B23" s="653" t="str">
        <f>IFERROR(VLOOKUP($A23,#REF!,$B$12,0),"-")</f>
        <v>-</v>
      </c>
      <c r="C23" s="653">
        <v>6221</v>
      </c>
      <c r="D23" s="9"/>
      <c r="E23" s="6" t="str">
        <f>IFERROR(VLOOKUP($A23,#REF!,$E$12,0),"-")</f>
        <v>-</v>
      </c>
      <c r="F23" s="6" t="str">
        <f>IFERROR(VLOOKUP($A23,#REF!,F$12,0),"-")</f>
        <v>-</v>
      </c>
      <c r="G23" s="6" t="str">
        <f>IFERROR(VLOOKUP($A23,#REF!,G$12,0),"-")</f>
        <v>-</v>
      </c>
      <c r="H23" s="6" t="str">
        <f>IFERROR(VLOOKUP($A23,#REF!,H$12,0),"-")</f>
        <v>-</v>
      </c>
      <c r="I23" s="6" t="str">
        <f>IFERROR(VLOOKUP($A23,#REF!,I$12,0),"-")</f>
        <v>-</v>
      </c>
      <c r="J23" s="6" t="str">
        <f>IFERROR(VLOOKUP($A23,#REF!,J$12,0),"-")</f>
        <v>-</v>
      </c>
      <c r="K23" s="89" t="str">
        <f>IFERROR(VLOOKUP($A23,#REF!,K$12,0),"-")</f>
        <v>-</v>
      </c>
      <c r="L23" s="89">
        <v>6</v>
      </c>
      <c r="M23" s="88" t="s">
        <v>238</v>
      </c>
      <c r="N23" s="89" t="s">
        <v>47</v>
      </c>
      <c r="O23" s="10" t="s">
        <v>272</v>
      </c>
      <c r="P23" s="10"/>
      <c r="Q23" s="89"/>
      <c r="R23" s="45" t="str">
        <f t="shared" si="1"/>
        <v>ADJUDICACIÓN DIRECTA</v>
      </c>
      <c r="S23" s="23">
        <f>'[2]2-FISMAA'!$E17</f>
        <v>183850.55</v>
      </c>
      <c r="T23" s="22"/>
      <c r="U23" s="22"/>
      <c r="V23" s="22"/>
      <c r="W23" s="22"/>
      <c r="X23" s="23"/>
      <c r="Y23" s="23"/>
      <c r="Z23" s="22"/>
      <c r="AA23" s="22"/>
      <c r="AB23" s="23">
        <f>ROUND(S23/2,2)</f>
        <v>91925.28</v>
      </c>
      <c r="AC23" s="23"/>
      <c r="AD23" s="23">
        <f>S23-AB23</f>
        <v>91925.26999999999</v>
      </c>
      <c r="AE23" s="24"/>
      <c r="AF23" s="750">
        <f t="shared" si="0"/>
        <v>183850.55</v>
      </c>
      <c r="AG23" s="12" t="str">
        <f t="shared" si="2"/>
        <v>ok</v>
      </c>
    </row>
    <row r="24" spans="1:33" ht="41.25">
      <c r="A24" s="653" t="s">
        <v>314</v>
      </c>
      <c r="B24" s="653" t="str">
        <f>IFERROR(VLOOKUP($A24,#REF!,$B$12,0),"-")</f>
        <v>-</v>
      </c>
      <c r="C24" s="653">
        <v>6122</v>
      </c>
      <c r="D24" s="9"/>
      <c r="E24" s="6" t="str">
        <f>IFERROR(VLOOKUP($A24,#REF!,$E$12,0),"-")</f>
        <v>-</v>
      </c>
      <c r="F24" s="6" t="str">
        <f>IFERROR(VLOOKUP($A24,#REF!,F$12,0),"-")</f>
        <v>-</v>
      </c>
      <c r="G24" s="6" t="str">
        <f>IFERROR(VLOOKUP($A24,#REF!,G$12,0),"-")</f>
        <v>-</v>
      </c>
      <c r="H24" s="6" t="str">
        <f>IFERROR(VLOOKUP($A24,#REF!,H$12,0),"-")</f>
        <v>-</v>
      </c>
      <c r="I24" s="6" t="str">
        <f>IFERROR(VLOOKUP($A24,#REF!,I$12,0),"-")</f>
        <v>-</v>
      </c>
      <c r="J24" s="6" t="str">
        <f>IFERROR(VLOOKUP($A24,#REF!,J$12,0),"-")</f>
        <v>-</v>
      </c>
      <c r="K24" s="89" t="str">
        <f>IFERROR(VLOOKUP($A24,#REF!,K$12,0),"-")</f>
        <v>-</v>
      </c>
      <c r="L24" s="89">
        <v>7</v>
      </c>
      <c r="M24" s="88" t="s">
        <v>239</v>
      </c>
      <c r="N24" s="89" t="s">
        <v>47</v>
      </c>
      <c r="O24" s="10" t="s">
        <v>273</v>
      </c>
      <c r="P24" s="10"/>
      <c r="Q24" s="89"/>
      <c r="R24" s="45" t="str">
        <f t="shared" si="1"/>
        <v>ADJUDICACIÓN DIRECTA</v>
      </c>
      <c r="S24" s="23">
        <f>'[2]2-FISMAA'!$E18</f>
        <v>600000</v>
      </c>
      <c r="T24" s="22"/>
      <c r="U24" s="22"/>
      <c r="V24" s="22"/>
      <c r="W24" s="22"/>
      <c r="X24" s="23">
        <f>ROUND(S24/2,20)</f>
        <v>300000</v>
      </c>
      <c r="Y24" s="22"/>
      <c r="Z24" s="22">
        <f>S24-X24</f>
        <v>300000</v>
      </c>
      <c r="AA24" s="23"/>
      <c r="AB24" s="23"/>
      <c r="AC24" s="23"/>
      <c r="AD24" s="23"/>
      <c r="AE24" s="24"/>
      <c r="AF24" s="750">
        <f t="shared" ref="AF24:AF40" si="3">SUM(W24:AE24)</f>
        <v>600000</v>
      </c>
      <c r="AG24" s="12" t="str">
        <f t="shared" ref="AG24:AG40" si="4">IF(AF24=S24,"ok","mal")</f>
        <v>ok</v>
      </c>
    </row>
    <row r="25" spans="1:33" ht="33">
      <c r="A25" s="653" t="s">
        <v>314</v>
      </c>
      <c r="B25" s="653" t="str">
        <f>IFERROR(VLOOKUP($A25,#REF!,$B$12,0),"-")</f>
        <v>-</v>
      </c>
      <c r="C25" s="653">
        <v>6122</v>
      </c>
      <c r="D25" s="9"/>
      <c r="E25" s="6" t="str">
        <f>IFERROR(VLOOKUP($A25,#REF!,$E$12,0),"-")</f>
        <v>-</v>
      </c>
      <c r="F25" s="6" t="str">
        <f>IFERROR(VLOOKUP($A25,#REF!,F$12,0),"-")</f>
        <v>-</v>
      </c>
      <c r="G25" s="6" t="str">
        <f>IFERROR(VLOOKUP($A25,#REF!,G$12,0),"-")</f>
        <v>-</v>
      </c>
      <c r="H25" s="6" t="str">
        <f>IFERROR(VLOOKUP($A25,#REF!,H$12,0),"-")</f>
        <v>-</v>
      </c>
      <c r="I25" s="6" t="str">
        <f>IFERROR(VLOOKUP($A25,#REF!,I$12,0),"-")</f>
        <v>-</v>
      </c>
      <c r="J25" s="6" t="str">
        <f>IFERROR(VLOOKUP($A25,#REF!,J$12,0),"-")</f>
        <v>-</v>
      </c>
      <c r="K25" s="89" t="str">
        <f>IFERROR(VLOOKUP($A25,#REF!,K$12,0),"-")</f>
        <v>-</v>
      </c>
      <c r="L25" s="89">
        <v>8</v>
      </c>
      <c r="M25" s="88" t="s">
        <v>240</v>
      </c>
      <c r="N25" s="89" t="s">
        <v>47</v>
      </c>
      <c r="O25" s="10" t="s">
        <v>274</v>
      </c>
      <c r="P25" s="10"/>
      <c r="Q25" s="89"/>
      <c r="R25" s="45" t="str">
        <f t="shared" si="1"/>
        <v>ADJUDICACIÓN DIRECTA</v>
      </c>
      <c r="S25" s="23">
        <f>'[2]2-FISMAA'!$E19</f>
        <v>550000</v>
      </c>
      <c r="T25" s="22"/>
      <c r="U25" s="22"/>
      <c r="V25" s="22"/>
      <c r="W25" s="22"/>
      <c r="X25" s="23"/>
      <c r="Y25" s="22">
        <f>S25/2</f>
        <v>275000</v>
      </c>
      <c r="Z25" s="22"/>
      <c r="AA25" s="23">
        <f>S25-Y25</f>
        <v>275000</v>
      </c>
      <c r="AB25" s="23"/>
      <c r="AC25" s="23"/>
      <c r="AD25" s="23"/>
      <c r="AE25" s="24"/>
      <c r="AF25" s="750">
        <f t="shared" si="3"/>
        <v>550000</v>
      </c>
      <c r="AG25" s="12" t="str">
        <f t="shared" si="4"/>
        <v>ok</v>
      </c>
    </row>
    <row r="26" spans="1:33" ht="33">
      <c r="A26" s="653" t="s">
        <v>314</v>
      </c>
      <c r="B26" s="653" t="str">
        <f>IFERROR(VLOOKUP($A26,#REF!,$B$12,0),"-")</f>
        <v>-</v>
      </c>
      <c r="C26" s="653">
        <v>6122</v>
      </c>
      <c r="D26" s="9"/>
      <c r="E26" s="6" t="str">
        <f>IFERROR(VLOOKUP($A26,#REF!,$E$12,0),"-")</f>
        <v>-</v>
      </c>
      <c r="F26" s="6" t="str">
        <f>IFERROR(VLOOKUP($A26,#REF!,F$12,0),"-")</f>
        <v>-</v>
      </c>
      <c r="G26" s="6" t="str">
        <f>IFERROR(VLOOKUP($A26,#REF!,G$12,0),"-")</f>
        <v>-</v>
      </c>
      <c r="H26" s="6" t="str">
        <f>IFERROR(VLOOKUP($A26,#REF!,H$12,0),"-")</f>
        <v>-</v>
      </c>
      <c r="I26" s="6" t="str">
        <f>IFERROR(VLOOKUP($A26,#REF!,I$12,0),"-")</f>
        <v>-</v>
      </c>
      <c r="J26" s="6" t="str">
        <f>IFERROR(VLOOKUP($A26,#REF!,J$12,0),"-")</f>
        <v>-</v>
      </c>
      <c r="K26" s="89" t="str">
        <f>IFERROR(VLOOKUP($A26,#REF!,K$12,0),"-")</f>
        <v>-</v>
      </c>
      <c r="L26" s="89">
        <v>9</v>
      </c>
      <c r="M26" s="88" t="s">
        <v>241</v>
      </c>
      <c r="N26" s="89" t="s">
        <v>47</v>
      </c>
      <c r="O26" s="10" t="s">
        <v>275</v>
      </c>
      <c r="P26" s="10"/>
      <c r="Q26" s="11"/>
      <c r="R26" s="45" t="str">
        <f t="shared" si="1"/>
        <v>ADJUDICACIÓN DIRECTA</v>
      </c>
      <c r="S26" s="23">
        <f>'[2]2-FISMAA'!$E20</f>
        <v>750000</v>
      </c>
      <c r="T26" s="22"/>
      <c r="U26" s="22"/>
      <c r="V26" s="22"/>
      <c r="W26" s="22"/>
      <c r="X26" s="23"/>
      <c r="Y26" s="49"/>
      <c r="Z26" s="22">
        <f>S26/2</f>
        <v>375000</v>
      </c>
      <c r="AA26" s="22"/>
      <c r="AB26" s="22">
        <f>S26-Z26</f>
        <v>375000</v>
      </c>
      <c r="AC26" s="22"/>
      <c r="AD26" s="22"/>
      <c r="AE26" s="25"/>
      <c r="AF26" s="750">
        <f t="shared" si="3"/>
        <v>750000</v>
      </c>
      <c r="AG26" s="12" t="str">
        <f t="shared" si="4"/>
        <v>ok</v>
      </c>
    </row>
    <row r="27" spans="1:33" ht="33">
      <c r="A27" s="653" t="s">
        <v>314</v>
      </c>
      <c r="B27" s="653" t="str">
        <f>IFERROR(VLOOKUP($A27,#REF!,$B$12,0),"-")</f>
        <v>-</v>
      </c>
      <c r="C27" s="653">
        <v>6122</v>
      </c>
      <c r="D27" s="9"/>
      <c r="E27" s="6" t="str">
        <f>IFERROR(VLOOKUP($A27,#REF!,$E$12,0),"-")</f>
        <v>-</v>
      </c>
      <c r="F27" s="6" t="str">
        <f>IFERROR(VLOOKUP($A27,#REF!,F$12,0),"-")</f>
        <v>-</v>
      </c>
      <c r="G27" s="6" t="str">
        <f>IFERROR(VLOOKUP($A27,#REF!,G$12,0),"-")</f>
        <v>-</v>
      </c>
      <c r="H27" s="6" t="str">
        <f>IFERROR(VLOOKUP($A27,#REF!,H$12,0),"-")</f>
        <v>-</v>
      </c>
      <c r="I27" s="6" t="str">
        <f>IFERROR(VLOOKUP($A27,#REF!,I$12,0),"-")</f>
        <v>-</v>
      </c>
      <c r="J27" s="6" t="str">
        <f>IFERROR(VLOOKUP($A27,#REF!,J$12,0),"-")</f>
        <v>-</v>
      </c>
      <c r="K27" s="89" t="str">
        <f>IFERROR(VLOOKUP($A27,#REF!,K$12,0),"-")</f>
        <v>-</v>
      </c>
      <c r="L27" s="89">
        <v>10</v>
      </c>
      <c r="M27" s="88" t="s">
        <v>242</v>
      </c>
      <c r="N27" s="89" t="s">
        <v>47</v>
      </c>
      <c r="O27" s="10" t="s">
        <v>276</v>
      </c>
      <c r="P27" s="10"/>
      <c r="Q27" s="11"/>
      <c r="R27" s="45" t="str">
        <f t="shared" si="1"/>
        <v>ADJUDICACIÓN DIRECTA</v>
      </c>
      <c r="S27" s="23">
        <f>'[2]2-FISMAA'!$E21</f>
        <v>55000</v>
      </c>
      <c r="T27" s="22"/>
      <c r="U27" s="22"/>
      <c r="V27" s="22"/>
      <c r="W27" s="22"/>
      <c r="X27" s="23"/>
      <c r="Y27" s="49"/>
      <c r="Z27" s="22"/>
      <c r="AA27" s="22">
        <f>S27/2</f>
        <v>27500</v>
      </c>
      <c r="AB27" s="22"/>
      <c r="AC27" s="22">
        <f>S27-AA27</f>
        <v>27500</v>
      </c>
      <c r="AD27" s="22"/>
      <c r="AE27" s="25"/>
      <c r="AF27" s="750">
        <f t="shared" si="3"/>
        <v>55000</v>
      </c>
      <c r="AG27" s="12" t="str">
        <f t="shared" si="4"/>
        <v>ok</v>
      </c>
    </row>
    <row r="28" spans="1:33" ht="33">
      <c r="A28" s="653" t="s">
        <v>314</v>
      </c>
      <c r="B28" s="653" t="str">
        <f>IFERROR(VLOOKUP($A28,#REF!,$B$12,0),"-")</f>
        <v>-</v>
      </c>
      <c r="C28" s="653">
        <v>6122</v>
      </c>
      <c r="D28" s="9"/>
      <c r="E28" s="6" t="str">
        <f>IFERROR(VLOOKUP($A28,#REF!,$E$12,0),"-")</f>
        <v>-</v>
      </c>
      <c r="F28" s="6" t="str">
        <f>IFERROR(VLOOKUP($A28,#REF!,F$12,0),"-")</f>
        <v>-</v>
      </c>
      <c r="G28" s="6" t="str">
        <f>IFERROR(VLOOKUP($A28,#REF!,G$12,0),"-")</f>
        <v>-</v>
      </c>
      <c r="H28" s="6" t="str">
        <f>IFERROR(VLOOKUP($A28,#REF!,H$12,0),"-")</f>
        <v>-</v>
      </c>
      <c r="I28" s="6" t="str">
        <f>IFERROR(VLOOKUP($A28,#REF!,I$12,0),"-")</f>
        <v>-</v>
      </c>
      <c r="J28" s="6" t="str">
        <f>IFERROR(VLOOKUP($A28,#REF!,J$12,0),"-")</f>
        <v>-</v>
      </c>
      <c r="K28" s="89" t="str">
        <f>IFERROR(VLOOKUP($A28,#REF!,K$12,0),"-")</f>
        <v>-</v>
      </c>
      <c r="L28" s="89">
        <v>11</v>
      </c>
      <c r="M28" s="88" t="s">
        <v>243</v>
      </c>
      <c r="N28" s="46" t="s">
        <v>47</v>
      </c>
      <c r="O28" s="10" t="s">
        <v>277</v>
      </c>
      <c r="P28" s="10"/>
      <c r="Q28" s="11"/>
      <c r="R28" s="45" t="str">
        <f t="shared" si="1"/>
        <v>ADJUDICACIÓN DIRECTA</v>
      </c>
      <c r="S28" s="23">
        <f>'[2]2-FISMAA'!$E22</f>
        <v>55000</v>
      </c>
      <c r="T28" s="22"/>
      <c r="U28" s="22"/>
      <c r="V28" s="22"/>
      <c r="W28" s="22"/>
      <c r="X28" s="23"/>
      <c r="Y28" s="49"/>
      <c r="Z28" s="22"/>
      <c r="AA28" s="22"/>
      <c r="AB28" s="22">
        <f>ROUND(S28/2,20)</f>
        <v>27500</v>
      </c>
      <c r="AC28" s="22"/>
      <c r="AD28" s="22">
        <f>S28-AB28</f>
        <v>27500</v>
      </c>
      <c r="AE28" s="25"/>
      <c r="AF28" s="750">
        <f t="shared" si="3"/>
        <v>55000</v>
      </c>
      <c r="AG28" s="12" t="str">
        <f t="shared" si="4"/>
        <v>ok</v>
      </c>
    </row>
    <row r="29" spans="1:33" ht="24.75">
      <c r="A29" s="653" t="s">
        <v>314</v>
      </c>
      <c r="B29" s="653" t="str">
        <f>IFERROR(VLOOKUP($A29,#REF!,$B$12,0),"-")</f>
        <v>-</v>
      </c>
      <c r="C29" s="653">
        <v>6122</v>
      </c>
      <c r="D29" s="9"/>
      <c r="E29" s="6" t="str">
        <f>IFERROR(VLOOKUP($A29,#REF!,$E$12,0),"-")</f>
        <v>-</v>
      </c>
      <c r="F29" s="6" t="str">
        <f>IFERROR(VLOOKUP($A29,#REF!,F$12,0),"-")</f>
        <v>-</v>
      </c>
      <c r="G29" s="6" t="str">
        <f>IFERROR(VLOOKUP($A29,#REF!,G$12,0),"-")</f>
        <v>-</v>
      </c>
      <c r="H29" s="6" t="str">
        <f>IFERROR(VLOOKUP($A29,#REF!,H$12,0),"-")</f>
        <v>-</v>
      </c>
      <c r="I29" s="6" t="str">
        <f>IFERROR(VLOOKUP($A29,#REF!,I$12,0),"-")</f>
        <v>-</v>
      </c>
      <c r="J29" s="6" t="str">
        <f>IFERROR(VLOOKUP($A29,#REF!,J$12,0),"-")</f>
        <v>-</v>
      </c>
      <c r="K29" s="89" t="str">
        <f>IFERROR(VLOOKUP($A29,#REF!,K$12,0),"-")</f>
        <v>-</v>
      </c>
      <c r="L29" s="89">
        <v>12</v>
      </c>
      <c r="M29" s="88" t="s">
        <v>244</v>
      </c>
      <c r="N29" s="46" t="s">
        <v>47</v>
      </c>
      <c r="O29" s="10" t="s">
        <v>278</v>
      </c>
      <c r="P29" s="10"/>
      <c r="Q29" s="11"/>
      <c r="R29" s="45" t="str">
        <f t="shared" si="1"/>
        <v>ADJUDICACIÓN DIRECTA</v>
      </c>
      <c r="S29" s="23">
        <f>'[2]2-FISMAA'!$E23</f>
        <v>550000</v>
      </c>
      <c r="T29" s="22"/>
      <c r="U29" s="22"/>
      <c r="V29" s="22"/>
      <c r="W29" s="22"/>
      <c r="X29" s="23"/>
      <c r="Y29" s="49"/>
      <c r="Z29" s="22"/>
      <c r="AA29" s="22"/>
      <c r="AB29" s="22"/>
      <c r="AC29" s="22">
        <f>S29/2</f>
        <v>275000</v>
      </c>
      <c r="AD29" s="22"/>
      <c r="AE29" s="25">
        <f>S29-AC29</f>
        <v>275000</v>
      </c>
      <c r="AF29" s="750">
        <f t="shared" si="3"/>
        <v>550000</v>
      </c>
      <c r="AG29" s="12" t="str">
        <f t="shared" si="4"/>
        <v>ok</v>
      </c>
    </row>
    <row r="30" spans="1:33" ht="41.25">
      <c r="A30" s="653" t="s">
        <v>314</v>
      </c>
      <c r="B30" s="653" t="str">
        <f>IFERROR(VLOOKUP($A30,#REF!,$B$12,0),"-")</f>
        <v>-</v>
      </c>
      <c r="C30" s="653">
        <v>6122</v>
      </c>
      <c r="D30" s="9"/>
      <c r="E30" s="6" t="str">
        <f>IFERROR(VLOOKUP($A30,#REF!,$E$12,0),"-")</f>
        <v>-</v>
      </c>
      <c r="F30" s="6" t="str">
        <f>IFERROR(VLOOKUP($A30,#REF!,F$12,0),"-")</f>
        <v>-</v>
      </c>
      <c r="G30" s="6" t="str">
        <f>IFERROR(VLOOKUP($A30,#REF!,G$12,0),"-")</f>
        <v>-</v>
      </c>
      <c r="H30" s="6" t="str">
        <f>IFERROR(VLOOKUP($A30,#REF!,H$12,0),"-")</f>
        <v>-</v>
      </c>
      <c r="I30" s="6" t="str">
        <f>IFERROR(VLOOKUP($A30,#REF!,I$12,0),"-")</f>
        <v>-</v>
      </c>
      <c r="J30" s="6" t="str">
        <f>IFERROR(VLOOKUP($A30,#REF!,J$12,0),"-")</f>
        <v>-</v>
      </c>
      <c r="K30" s="89" t="str">
        <f>IFERROR(VLOOKUP($A30,#REF!,K$12,0),"-")</f>
        <v>-</v>
      </c>
      <c r="L30" s="89">
        <v>13</v>
      </c>
      <c r="M30" s="88" t="s">
        <v>245</v>
      </c>
      <c r="N30" s="46" t="s">
        <v>47</v>
      </c>
      <c r="O30" s="10" t="s">
        <v>279</v>
      </c>
      <c r="P30" s="10"/>
      <c r="Q30" s="11"/>
      <c r="R30" s="45" t="str">
        <f t="shared" si="1"/>
        <v>ADJUDICACIÓN DIRECTA</v>
      </c>
      <c r="S30" s="23">
        <f>'[2]2-FISMAA'!$E24</f>
        <v>550000</v>
      </c>
      <c r="T30" s="22"/>
      <c r="U30" s="22"/>
      <c r="V30" s="22"/>
      <c r="W30" s="22"/>
      <c r="X30" s="23">
        <f>ROUND(S30/2,20)</f>
        <v>275000</v>
      </c>
      <c r="Y30" s="49"/>
      <c r="Z30" s="22">
        <f>S30-X30</f>
        <v>275000</v>
      </c>
      <c r="AA30" s="22"/>
      <c r="AB30" s="22"/>
      <c r="AC30" s="22"/>
      <c r="AD30" s="22"/>
      <c r="AE30" s="25"/>
      <c r="AF30" s="750">
        <f t="shared" si="3"/>
        <v>550000</v>
      </c>
      <c r="AG30" s="12" t="str">
        <f t="shared" si="4"/>
        <v>ok</v>
      </c>
    </row>
    <row r="31" spans="1:33" ht="33">
      <c r="A31" s="653" t="s">
        <v>314</v>
      </c>
      <c r="B31" s="653" t="str">
        <f>IFERROR(VLOOKUP($A31,#REF!,$B$12,0),"-")</f>
        <v>-</v>
      </c>
      <c r="C31" s="653">
        <v>6122</v>
      </c>
      <c r="D31" s="9"/>
      <c r="E31" s="6" t="str">
        <f>IFERROR(VLOOKUP($A31,#REF!,$E$12,0),"-")</f>
        <v>-</v>
      </c>
      <c r="F31" s="6" t="str">
        <f>IFERROR(VLOOKUP($A31,#REF!,F$12,0),"-")</f>
        <v>-</v>
      </c>
      <c r="G31" s="6" t="str">
        <f>IFERROR(VLOOKUP($A31,#REF!,G$12,0),"-")</f>
        <v>-</v>
      </c>
      <c r="H31" s="6" t="str">
        <f>IFERROR(VLOOKUP($A31,#REF!,H$12,0),"-")</f>
        <v>-</v>
      </c>
      <c r="I31" s="6" t="str">
        <f>IFERROR(VLOOKUP($A31,#REF!,I$12,0),"-")</f>
        <v>-</v>
      </c>
      <c r="J31" s="6" t="str">
        <f>IFERROR(VLOOKUP($A31,#REF!,J$12,0),"-")</f>
        <v>-</v>
      </c>
      <c r="K31" s="89" t="str">
        <f>IFERROR(VLOOKUP($A31,#REF!,K$12,0),"-")</f>
        <v>-</v>
      </c>
      <c r="L31" s="89">
        <v>14</v>
      </c>
      <c r="M31" s="88" t="s">
        <v>246</v>
      </c>
      <c r="N31" s="46" t="s">
        <v>47</v>
      </c>
      <c r="O31" s="10" t="s">
        <v>280</v>
      </c>
      <c r="P31" s="10"/>
      <c r="Q31" s="11"/>
      <c r="R31" s="45" t="str">
        <f t="shared" si="1"/>
        <v>ADJUDICACIÓN DIRECTA</v>
      </c>
      <c r="S31" s="23">
        <f>'[2]2-FISMAA'!$E25</f>
        <v>550000</v>
      </c>
      <c r="T31" s="22"/>
      <c r="U31" s="22"/>
      <c r="V31" s="22"/>
      <c r="W31" s="22"/>
      <c r="X31" s="23"/>
      <c r="Y31" s="49">
        <f>S31/2</f>
        <v>275000</v>
      </c>
      <c r="Z31" s="22"/>
      <c r="AA31" s="22">
        <f>S31-Y31</f>
        <v>275000</v>
      </c>
      <c r="AB31" s="22"/>
      <c r="AC31" s="22"/>
      <c r="AD31" s="22"/>
      <c r="AE31" s="25"/>
      <c r="AF31" s="750">
        <f t="shared" si="3"/>
        <v>550000</v>
      </c>
      <c r="AG31" s="12" t="str">
        <f t="shared" si="4"/>
        <v>ok</v>
      </c>
    </row>
    <row r="32" spans="1:33" ht="33">
      <c r="A32" s="653" t="s">
        <v>314</v>
      </c>
      <c r="B32" s="653" t="str">
        <f>IFERROR(VLOOKUP($A32,#REF!,$B$12,0),"-")</f>
        <v>-</v>
      </c>
      <c r="C32" s="653">
        <v>6122</v>
      </c>
      <c r="D32" s="9"/>
      <c r="E32" s="6" t="str">
        <f>IFERROR(VLOOKUP($A32,#REF!,$E$12,0),"-")</f>
        <v>-</v>
      </c>
      <c r="F32" s="6" t="str">
        <f>IFERROR(VLOOKUP($A32,#REF!,F$12,0),"-")</f>
        <v>-</v>
      </c>
      <c r="G32" s="6" t="str">
        <f>IFERROR(VLOOKUP($A32,#REF!,G$12,0),"-")</f>
        <v>-</v>
      </c>
      <c r="H32" s="6" t="str">
        <f>IFERROR(VLOOKUP($A32,#REF!,H$12,0),"-")</f>
        <v>-</v>
      </c>
      <c r="I32" s="6" t="str">
        <f>IFERROR(VLOOKUP($A32,#REF!,I$12,0),"-")</f>
        <v>-</v>
      </c>
      <c r="J32" s="6" t="str">
        <f>IFERROR(VLOOKUP($A32,#REF!,J$12,0),"-")</f>
        <v>-</v>
      </c>
      <c r="K32" s="89" t="str">
        <f>IFERROR(VLOOKUP($A32,#REF!,K$12,0),"-")</f>
        <v>-</v>
      </c>
      <c r="L32" s="89">
        <v>15</v>
      </c>
      <c r="M32" s="88" t="s">
        <v>247</v>
      </c>
      <c r="N32" s="46" t="s">
        <v>47</v>
      </c>
      <c r="O32" s="10" t="s">
        <v>281</v>
      </c>
      <c r="P32" s="10"/>
      <c r="Q32" s="11"/>
      <c r="R32" s="45" t="str">
        <f t="shared" si="1"/>
        <v>ADJUDICACIÓN DIRECTA</v>
      </c>
      <c r="S32" s="23">
        <f>'[2]2-FISMAA'!$E26</f>
        <v>750000</v>
      </c>
      <c r="T32" s="22"/>
      <c r="U32" s="22"/>
      <c r="V32" s="22"/>
      <c r="W32" s="22"/>
      <c r="X32" s="23"/>
      <c r="Y32" s="49"/>
      <c r="Z32" s="22">
        <f>ROUND(S32/2,20)</f>
        <v>375000</v>
      </c>
      <c r="AA32" s="22"/>
      <c r="AB32" s="22">
        <f>S32-Z32</f>
        <v>375000</v>
      </c>
      <c r="AC32" s="22"/>
      <c r="AD32" s="22"/>
      <c r="AE32" s="25"/>
      <c r="AF32" s="750">
        <f t="shared" si="3"/>
        <v>750000</v>
      </c>
      <c r="AG32" s="12" t="str">
        <f t="shared" si="4"/>
        <v>ok</v>
      </c>
    </row>
    <row r="33" spans="1:33" ht="41.25">
      <c r="A33" s="653" t="s">
        <v>314</v>
      </c>
      <c r="B33" s="653" t="str">
        <f>IFERROR(VLOOKUP($A33,#REF!,$B$12,0),"-")</f>
        <v>-</v>
      </c>
      <c r="C33" s="653">
        <v>6122</v>
      </c>
      <c r="D33" s="9"/>
      <c r="E33" s="6" t="str">
        <f>IFERROR(VLOOKUP($A33,#REF!,$E$12,0),"-")</f>
        <v>-</v>
      </c>
      <c r="F33" s="6" t="str">
        <f>IFERROR(VLOOKUP($A33,#REF!,F$12,0),"-")</f>
        <v>-</v>
      </c>
      <c r="G33" s="6" t="str">
        <f>IFERROR(VLOOKUP($A33,#REF!,G$12,0),"-")</f>
        <v>-</v>
      </c>
      <c r="H33" s="6" t="str">
        <f>IFERROR(VLOOKUP($A33,#REF!,H$12,0),"-")</f>
        <v>-</v>
      </c>
      <c r="I33" s="6" t="str">
        <f>IFERROR(VLOOKUP($A33,#REF!,I$12,0),"-")</f>
        <v>-</v>
      </c>
      <c r="J33" s="6" t="str">
        <f>IFERROR(VLOOKUP($A33,#REF!,J$12,0),"-")</f>
        <v>-</v>
      </c>
      <c r="K33" s="89" t="str">
        <f>IFERROR(VLOOKUP($A33,#REF!,K$12,0),"-")</f>
        <v>-</v>
      </c>
      <c r="L33" s="89">
        <v>16</v>
      </c>
      <c r="M33" s="88" t="s">
        <v>248</v>
      </c>
      <c r="N33" s="46" t="s">
        <v>47</v>
      </c>
      <c r="O33" s="10" t="s">
        <v>282</v>
      </c>
      <c r="P33" s="10"/>
      <c r="Q33" s="11"/>
      <c r="R33" s="45" t="str">
        <f t="shared" si="1"/>
        <v>ADJUDICACIÓN DIRECTA</v>
      </c>
      <c r="S33" s="23">
        <f>'[2]2-FISMAA'!$E27</f>
        <v>550000</v>
      </c>
      <c r="T33" s="22"/>
      <c r="U33" s="22"/>
      <c r="V33" s="22"/>
      <c r="W33" s="22"/>
      <c r="X33" s="23"/>
      <c r="Y33" s="49"/>
      <c r="Z33" s="22"/>
      <c r="AA33" s="22">
        <f>S33/2</f>
        <v>275000</v>
      </c>
      <c r="AB33" s="22"/>
      <c r="AC33" s="22">
        <f>S33-AA33</f>
        <v>275000</v>
      </c>
      <c r="AD33" s="22"/>
      <c r="AE33" s="25"/>
      <c r="AF33" s="750">
        <f t="shared" si="3"/>
        <v>550000</v>
      </c>
      <c r="AG33" s="12" t="str">
        <f t="shared" si="4"/>
        <v>ok</v>
      </c>
    </row>
    <row r="34" spans="1:33" ht="33">
      <c r="A34" s="653" t="s">
        <v>314</v>
      </c>
      <c r="B34" s="653" t="str">
        <f>IFERROR(VLOOKUP($A34,#REF!,$B$12,0),"-")</f>
        <v>-</v>
      </c>
      <c r="C34" s="653">
        <v>6122</v>
      </c>
      <c r="D34" s="9"/>
      <c r="E34" s="6" t="str">
        <f>IFERROR(VLOOKUP($A34,#REF!,$E$12,0),"-")</f>
        <v>-</v>
      </c>
      <c r="F34" s="6" t="str">
        <f>IFERROR(VLOOKUP($A34,#REF!,F$12,0),"-")</f>
        <v>-</v>
      </c>
      <c r="G34" s="6" t="str">
        <f>IFERROR(VLOOKUP($A34,#REF!,G$12,0),"-")</f>
        <v>-</v>
      </c>
      <c r="H34" s="6" t="str">
        <f>IFERROR(VLOOKUP($A34,#REF!,H$12,0),"-")</f>
        <v>-</v>
      </c>
      <c r="I34" s="6" t="str">
        <f>IFERROR(VLOOKUP($A34,#REF!,I$12,0),"-")</f>
        <v>-</v>
      </c>
      <c r="J34" s="6" t="str">
        <f>IFERROR(VLOOKUP($A34,#REF!,J$12,0),"-")</f>
        <v>-</v>
      </c>
      <c r="K34" s="89" t="str">
        <f>IFERROR(VLOOKUP($A34,#REF!,K$12,0),"-")</f>
        <v>-</v>
      </c>
      <c r="L34" s="89">
        <v>17</v>
      </c>
      <c r="M34" s="88" t="s">
        <v>249</v>
      </c>
      <c r="N34" s="46" t="s">
        <v>47</v>
      </c>
      <c r="O34" s="10" t="s">
        <v>283</v>
      </c>
      <c r="P34" s="10"/>
      <c r="Q34" s="11"/>
      <c r="R34" s="45" t="str">
        <f t="shared" si="1"/>
        <v>ADJUDICACIÓN DIRECTA</v>
      </c>
      <c r="S34" s="23">
        <f>'[2]2-FISMAA'!$E28</f>
        <v>550000</v>
      </c>
      <c r="T34" s="22"/>
      <c r="U34" s="22"/>
      <c r="V34" s="22"/>
      <c r="W34" s="22"/>
      <c r="X34" s="23"/>
      <c r="Y34" s="49"/>
      <c r="Z34" s="22"/>
      <c r="AA34" s="22"/>
      <c r="AB34" s="22">
        <f>ROUND(S34/2,20)</f>
        <v>275000</v>
      </c>
      <c r="AC34" s="22"/>
      <c r="AD34" s="22">
        <f>S34-AB34</f>
        <v>275000</v>
      </c>
      <c r="AE34" s="25"/>
      <c r="AF34" s="750">
        <f t="shared" si="3"/>
        <v>550000</v>
      </c>
      <c r="AG34" s="12" t="str">
        <f t="shared" si="4"/>
        <v>ok</v>
      </c>
    </row>
    <row r="35" spans="1:33" ht="33">
      <c r="A35" s="653" t="s">
        <v>314</v>
      </c>
      <c r="B35" s="653" t="str">
        <f>IFERROR(VLOOKUP($A35,#REF!,$B$12,0),"-")</f>
        <v>-</v>
      </c>
      <c r="C35" s="653">
        <v>6122</v>
      </c>
      <c r="D35" s="9"/>
      <c r="E35" s="6" t="str">
        <f>IFERROR(VLOOKUP($A35,#REF!,$E$12,0),"-")</f>
        <v>-</v>
      </c>
      <c r="F35" s="6" t="str">
        <f>IFERROR(VLOOKUP($A35,#REF!,F$12,0),"-")</f>
        <v>-</v>
      </c>
      <c r="G35" s="6" t="str">
        <f>IFERROR(VLOOKUP($A35,#REF!,G$12,0),"-")</f>
        <v>-</v>
      </c>
      <c r="H35" s="6" t="str">
        <f>IFERROR(VLOOKUP($A35,#REF!,H$12,0),"-")</f>
        <v>-</v>
      </c>
      <c r="I35" s="6" t="str">
        <f>IFERROR(VLOOKUP($A35,#REF!,I$12,0),"-")</f>
        <v>-</v>
      </c>
      <c r="J35" s="6" t="str">
        <f>IFERROR(VLOOKUP($A35,#REF!,J$12,0),"-")</f>
        <v>-</v>
      </c>
      <c r="K35" s="89" t="str">
        <f>IFERROR(VLOOKUP($A35,#REF!,K$12,0),"-")</f>
        <v>-</v>
      </c>
      <c r="L35" s="89">
        <v>18</v>
      </c>
      <c r="M35" s="88" t="s">
        <v>250</v>
      </c>
      <c r="N35" s="89" t="s">
        <v>47</v>
      </c>
      <c r="O35" s="10" t="s">
        <v>284</v>
      </c>
      <c r="P35" s="10"/>
      <c r="Q35" s="11"/>
      <c r="R35" s="45" t="str">
        <f t="shared" si="1"/>
        <v>ADJUDICACIÓN DIRECTA</v>
      </c>
      <c r="S35" s="23">
        <f>'[2]2-FISMAA'!$E29</f>
        <v>550000</v>
      </c>
      <c r="T35" s="22"/>
      <c r="U35" s="22"/>
      <c r="V35" s="22"/>
      <c r="W35" s="22"/>
      <c r="X35" s="23"/>
      <c r="Y35" s="49"/>
      <c r="Z35" s="22"/>
      <c r="AA35" s="22"/>
      <c r="AB35" s="22"/>
      <c r="AC35" s="22">
        <f>S35/2</f>
        <v>275000</v>
      </c>
      <c r="AD35" s="22"/>
      <c r="AE35" s="25">
        <f>S35-AC35</f>
        <v>275000</v>
      </c>
      <c r="AF35" s="750">
        <f t="shared" si="3"/>
        <v>550000</v>
      </c>
      <c r="AG35" s="12" t="str">
        <f t="shared" si="4"/>
        <v>ok</v>
      </c>
    </row>
    <row r="36" spans="1:33" ht="33">
      <c r="A36" s="653" t="s">
        <v>314</v>
      </c>
      <c r="B36" s="653" t="str">
        <f>IFERROR(VLOOKUP($A36,#REF!,$B$12,0),"-")</f>
        <v>-</v>
      </c>
      <c r="C36" s="653">
        <v>6122</v>
      </c>
      <c r="D36" s="9"/>
      <c r="E36" s="6" t="str">
        <f>IFERROR(VLOOKUP($A36,#REF!,$E$12,0),"-")</f>
        <v>-</v>
      </c>
      <c r="F36" s="6" t="str">
        <f>IFERROR(VLOOKUP($A36,#REF!,F$12,0),"-")</f>
        <v>-</v>
      </c>
      <c r="G36" s="6" t="str">
        <f>IFERROR(VLOOKUP($A36,#REF!,G$12,0),"-")</f>
        <v>-</v>
      </c>
      <c r="H36" s="6" t="str">
        <f>IFERROR(VLOOKUP($A36,#REF!,H$12,0),"-")</f>
        <v>-</v>
      </c>
      <c r="I36" s="6" t="str">
        <f>IFERROR(VLOOKUP($A36,#REF!,I$12,0),"-")</f>
        <v>-</v>
      </c>
      <c r="J36" s="6" t="str">
        <f>IFERROR(VLOOKUP($A36,#REF!,J$12,0),"-")</f>
        <v>-</v>
      </c>
      <c r="K36" s="89" t="str">
        <f>IFERROR(VLOOKUP($A36,#REF!,K$12,0),"-")</f>
        <v>-</v>
      </c>
      <c r="L36" s="89">
        <v>19</v>
      </c>
      <c r="M36" s="88" t="s">
        <v>251</v>
      </c>
      <c r="N36" s="46" t="s">
        <v>47</v>
      </c>
      <c r="O36" s="10" t="s">
        <v>285</v>
      </c>
      <c r="P36" s="10"/>
      <c r="Q36" s="11"/>
      <c r="R36" s="45" t="str">
        <f t="shared" si="1"/>
        <v>ADJUDICACIÓN DIRECTA</v>
      </c>
      <c r="S36" s="23">
        <f>'[2]2-FISMAA'!$E30</f>
        <v>550000</v>
      </c>
      <c r="T36" s="22"/>
      <c r="U36" s="22"/>
      <c r="V36" s="22"/>
      <c r="W36" s="22"/>
      <c r="X36" s="23">
        <f>ROUND(S36/2,20)</f>
        <v>275000</v>
      </c>
      <c r="Y36" s="49"/>
      <c r="Z36" s="22">
        <f>S36-X36</f>
        <v>275000</v>
      </c>
      <c r="AA36" s="22"/>
      <c r="AB36" s="22"/>
      <c r="AC36" s="22"/>
      <c r="AD36" s="22"/>
      <c r="AE36" s="25"/>
      <c r="AF36" s="750">
        <f t="shared" si="3"/>
        <v>550000</v>
      </c>
      <c r="AG36" s="12" t="str">
        <f t="shared" si="4"/>
        <v>ok</v>
      </c>
    </row>
    <row r="37" spans="1:33" ht="33">
      <c r="A37" s="653" t="s">
        <v>314</v>
      </c>
      <c r="B37" s="653" t="str">
        <f>IFERROR(VLOOKUP($A37,#REF!,$B$12,0),"-")</f>
        <v>-</v>
      </c>
      <c r="C37" s="653">
        <v>6122</v>
      </c>
      <c r="D37" s="9"/>
      <c r="E37" s="6" t="str">
        <f>IFERROR(VLOOKUP($A37,#REF!,$E$12,0),"-")</f>
        <v>-</v>
      </c>
      <c r="F37" s="6" t="str">
        <f>IFERROR(VLOOKUP($A37,#REF!,F$12,0),"-")</f>
        <v>-</v>
      </c>
      <c r="G37" s="6" t="str">
        <f>IFERROR(VLOOKUP($A37,#REF!,G$12,0),"-")</f>
        <v>-</v>
      </c>
      <c r="H37" s="6" t="str">
        <f>IFERROR(VLOOKUP($A37,#REF!,H$12,0),"-")</f>
        <v>-</v>
      </c>
      <c r="I37" s="6" t="str">
        <f>IFERROR(VLOOKUP($A37,#REF!,I$12,0),"-")</f>
        <v>-</v>
      </c>
      <c r="J37" s="6" t="str">
        <f>IFERROR(VLOOKUP($A37,#REF!,J$12,0),"-")</f>
        <v>-</v>
      </c>
      <c r="K37" s="89" t="str">
        <f>IFERROR(VLOOKUP($A37,#REF!,K$12,0),"-")</f>
        <v>-</v>
      </c>
      <c r="L37" s="89">
        <v>20</v>
      </c>
      <c r="M37" s="88" t="s">
        <v>252</v>
      </c>
      <c r="N37" s="89" t="s">
        <v>47</v>
      </c>
      <c r="O37" s="10" t="s">
        <v>286</v>
      </c>
      <c r="P37" s="10"/>
      <c r="Q37" s="11"/>
      <c r="R37" s="45" t="str">
        <f t="shared" si="1"/>
        <v>ADJUDICACIÓN DIRECTA</v>
      </c>
      <c r="S37" s="23">
        <f>'[2]2-FISMAA'!$E31</f>
        <v>550000</v>
      </c>
      <c r="T37" s="22"/>
      <c r="U37" s="22"/>
      <c r="V37" s="22"/>
      <c r="W37" s="22"/>
      <c r="X37" s="23"/>
      <c r="Y37" s="49">
        <f>S37/2</f>
        <v>275000</v>
      </c>
      <c r="Z37" s="22"/>
      <c r="AA37" s="22">
        <f>S37-Y37</f>
        <v>275000</v>
      </c>
      <c r="AB37" s="22"/>
      <c r="AC37" s="22"/>
      <c r="AD37" s="22"/>
      <c r="AE37" s="25"/>
      <c r="AF37" s="750">
        <f t="shared" si="3"/>
        <v>550000</v>
      </c>
      <c r="AG37" s="12" t="str">
        <f t="shared" si="4"/>
        <v>ok</v>
      </c>
    </row>
    <row r="38" spans="1:33" ht="24.75">
      <c r="A38" s="653" t="s">
        <v>314</v>
      </c>
      <c r="B38" s="653" t="str">
        <f>IFERROR(VLOOKUP($A38,#REF!,$B$12,0),"-")</f>
        <v>-</v>
      </c>
      <c r="C38" s="653">
        <v>6122</v>
      </c>
      <c r="D38" s="9"/>
      <c r="E38" s="6" t="str">
        <f>IFERROR(VLOOKUP($A38,#REF!,$E$12,0),"-")</f>
        <v>-</v>
      </c>
      <c r="F38" s="6" t="str">
        <f>IFERROR(VLOOKUP($A38,#REF!,F$12,0),"-")</f>
        <v>-</v>
      </c>
      <c r="G38" s="6" t="str">
        <f>IFERROR(VLOOKUP($A38,#REF!,G$12,0),"-")</f>
        <v>-</v>
      </c>
      <c r="H38" s="6" t="str">
        <f>IFERROR(VLOOKUP($A38,#REF!,H$12,0),"-")</f>
        <v>-</v>
      </c>
      <c r="I38" s="6" t="str">
        <f>IFERROR(VLOOKUP($A38,#REF!,I$12,0),"-")</f>
        <v>-</v>
      </c>
      <c r="J38" s="6" t="str">
        <f>IFERROR(VLOOKUP($A38,#REF!,J$12,0),"-")</f>
        <v>-</v>
      </c>
      <c r="K38" s="89" t="str">
        <f>IFERROR(VLOOKUP($A38,#REF!,K$12,0),"-")</f>
        <v>-</v>
      </c>
      <c r="L38" s="89">
        <v>21</v>
      </c>
      <c r="M38" s="88" t="s">
        <v>253</v>
      </c>
      <c r="N38" s="89" t="s">
        <v>47</v>
      </c>
      <c r="O38" s="10" t="s">
        <v>105</v>
      </c>
      <c r="P38" s="10"/>
      <c r="Q38" s="11"/>
      <c r="R38" s="45" t="str">
        <f t="shared" si="1"/>
        <v>ADJUDICACIÓN DIRECTA</v>
      </c>
      <c r="S38" s="23">
        <f>'[2]2-FISMAA'!$E32</f>
        <v>550000</v>
      </c>
      <c r="T38" s="22"/>
      <c r="U38" s="22"/>
      <c r="V38" s="22"/>
      <c r="W38" s="22"/>
      <c r="X38" s="23"/>
      <c r="Y38" s="49"/>
      <c r="Z38" s="22">
        <f>ROUND(S38/2,20)</f>
        <v>275000</v>
      </c>
      <c r="AA38" s="22"/>
      <c r="AB38" s="22">
        <f>S38-Z38</f>
        <v>275000</v>
      </c>
      <c r="AC38" s="22"/>
      <c r="AD38" s="22"/>
      <c r="AE38" s="25"/>
      <c r="AF38" s="750">
        <f t="shared" si="3"/>
        <v>550000</v>
      </c>
      <c r="AG38" s="12" t="str">
        <f t="shared" si="4"/>
        <v>ok</v>
      </c>
    </row>
    <row r="39" spans="1:33" ht="33">
      <c r="A39" s="653" t="s">
        <v>314</v>
      </c>
      <c r="B39" s="653" t="str">
        <f>IFERROR(VLOOKUP($A39,#REF!,$B$12,0),"-")</f>
        <v>-</v>
      </c>
      <c r="C39" s="653">
        <v>6122</v>
      </c>
      <c r="D39" s="9"/>
      <c r="E39" s="6" t="str">
        <f>IFERROR(VLOOKUP($A39,#REF!,$E$12,0),"-")</f>
        <v>-</v>
      </c>
      <c r="F39" s="6" t="str">
        <f>IFERROR(VLOOKUP($A39,#REF!,F$12,0),"-")</f>
        <v>-</v>
      </c>
      <c r="G39" s="6" t="str">
        <f>IFERROR(VLOOKUP($A39,#REF!,G$12,0),"-")</f>
        <v>-</v>
      </c>
      <c r="H39" s="6" t="str">
        <f>IFERROR(VLOOKUP($A39,#REF!,H$12,0),"-")</f>
        <v>-</v>
      </c>
      <c r="I39" s="6" t="str">
        <f>IFERROR(VLOOKUP($A39,#REF!,I$12,0),"-")</f>
        <v>-</v>
      </c>
      <c r="J39" s="6" t="str">
        <f>IFERROR(VLOOKUP($A39,#REF!,J$12,0),"-")</f>
        <v>-</v>
      </c>
      <c r="K39" s="89" t="str">
        <f>IFERROR(VLOOKUP($A39,#REF!,K$12,0),"-")</f>
        <v>-</v>
      </c>
      <c r="L39" s="89">
        <v>22</v>
      </c>
      <c r="M39" s="88" t="s">
        <v>254</v>
      </c>
      <c r="N39" s="46" t="s">
        <v>47</v>
      </c>
      <c r="O39" s="10" t="s">
        <v>287</v>
      </c>
      <c r="P39" s="10"/>
      <c r="Q39" s="11"/>
      <c r="R39" s="45" t="str">
        <f t="shared" si="1"/>
        <v>ADJUDICACIÓN DIRECTA</v>
      </c>
      <c r="S39" s="23">
        <f>'[2]2-FISMAA'!$E33</f>
        <v>550000</v>
      </c>
      <c r="T39" s="22"/>
      <c r="U39" s="22"/>
      <c r="V39" s="22"/>
      <c r="W39" s="22"/>
      <c r="X39" s="23"/>
      <c r="Y39" s="49"/>
      <c r="Z39" s="22"/>
      <c r="AA39" s="22">
        <f>S39/2</f>
        <v>275000</v>
      </c>
      <c r="AB39" s="22"/>
      <c r="AC39" s="22">
        <f>S39-AA39</f>
        <v>275000</v>
      </c>
      <c r="AD39" s="22"/>
      <c r="AE39" s="25"/>
      <c r="AF39" s="750">
        <f t="shared" si="3"/>
        <v>550000</v>
      </c>
      <c r="AG39" s="12" t="str">
        <f t="shared" si="4"/>
        <v>ok</v>
      </c>
    </row>
    <row r="40" spans="1:33" ht="33">
      <c r="A40" s="653" t="s">
        <v>314</v>
      </c>
      <c r="B40" s="653" t="str">
        <f>IFERROR(VLOOKUP($A40,#REF!,$B$12,0),"-")</f>
        <v>-</v>
      </c>
      <c r="C40" s="653">
        <v>6122</v>
      </c>
      <c r="D40" s="9"/>
      <c r="E40" s="6" t="str">
        <f>IFERROR(VLOOKUP($A40,#REF!,$E$12,0),"-")</f>
        <v>-</v>
      </c>
      <c r="F40" s="6" t="str">
        <f>IFERROR(VLOOKUP($A40,#REF!,F$12,0),"-")</f>
        <v>-</v>
      </c>
      <c r="G40" s="6" t="str">
        <f>IFERROR(VLOOKUP($A40,#REF!,G$12,0),"-")</f>
        <v>-</v>
      </c>
      <c r="H40" s="6" t="str">
        <f>IFERROR(VLOOKUP($A40,#REF!,H$12,0),"-")</f>
        <v>-</v>
      </c>
      <c r="I40" s="6" t="str">
        <f>IFERROR(VLOOKUP($A40,#REF!,I$12,0),"-")</f>
        <v>-</v>
      </c>
      <c r="J40" s="6" t="str">
        <f>IFERROR(VLOOKUP($A40,#REF!,J$12,0),"-")</f>
        <v>-</v>
      </c>
      <c r="K40" s="89" t="str">
        <f>IFERROR(VLOOKUP($A40,#REF!,K$12,0),"-")</f>
        <v>-</v>
      </c>
      <c r="L40" s="89">
        <v>23</v>
      </c>
      <c r="M40" s="88" t="s">
        <v>255</v>
      </c>
      <c r="N40" s="46" t="s">
        <v>47</v>
      </c>
      <c r="O40" s="10" t="s">
        <v>288</v>
      </c>
      <c r="P40" s="10"/>
      <c r="Q40" s="11"/>
      <c r="R40" s="45" t="str">
        <f t="shared" si="1"/>
        <v>ADJUDICACIÓN DIRECTA</v>
      </c>
      <c r="S40" s="23">
        <f>'[2]2-FISMAA'!$E34</f>
        <v>750000</v>
      </c>
      <c r="T40" s="22"/>
      <c r="U40" s="22"/>
      <c r="V40" s="22"/>
      <c r="W40" s="22"/>
      <c r="X40" s="23"/>
      <c r="Y40" s="49"/>
      <c r="Z40" s="22"/>
      <c r="AA40" s="22"/>
      <c r="AB40" s="22">
        <f>ROUND(S40/2,20)</f>
        <v>375000</v>
      </c>
      <c r="AC40" s="22"/>
      <c r="AD40" s="22">
        <f>S40-AB40</f>
        <v>375000</v>
      </c>
      <c r="AE40" s="25"/>
      <c r="AF40" s="750">
        <f t="shared" si="3"/>
        <v>750000</v>
      </c>
      <c r="AG40" s="12" t="str">
        <f t="shared" si="4"/>
        <v>ok</v>
      </c>
    </row>
    <row r="41" spans="1:33">
      <c r="B41" s="654"/>
      <c r="C41" s="654"/>
      <c r="D41" s="41"/>
      <c r="E41" s="9"/>
      <c r="F41" s="6"/>
      <c r="G41" s="6"/>
      <c r="H41" s="6"/>
      <c r="I41" s="6"/>
      <c r="J41" s="6"/>
      <c r="K41" s="6"/>
      <c r="L41" s="89"/>
      <c r="M41" s="728" t="s">
        <v>256</v>
      </c>
      <c r="N41" s="89"/>
      <c r="O41" s="10"/>
      <c r="P41" s="10"/>
      <c r="Q41" s="11"/>
      <c r="R41" s="45"/>
      <c r="S41" s="42">
        <f>SUM(S18:S40)</f>
        <v>10416212.390000001</v>
      </c>
      <c r="T41" s="22"/>
      <c r="U41" s="22"/>
      <c r="V41" s="22"/>
      <c r="W41" s="49"/>
      <c r="X41" s="49"/>
      <c r="Y41" s="49"/>
      <c r="Z41" s="22"/>
      <c r="AA41" s="22"/>
      <c r="AB41" s="22"/>
      <c r="AC41" s="22"/>
      <c r="AD41" s="22"/>
      <c r="AE41" s="25"/>
    </row>
    <row r="42" spans="1:33">
      <c r="B42" s="654"/>
      <c r="C42" s="654"/>
      <c r="D42" s="41"/>
      <c r="E42" s="9"/>
      <c r="F42" s="6"/>
      <c r="G42" s="6"/>
      <c r="H42" s="6"/>
      <c r="I42" s="6"/>
      <c r="J42" s="6"/>
      <c r="K42" s="6"/>
      <c r="L42" s="89"/>
      <c r="M42" s="729" t="s">
        <v>257</v>
      </c>
      <c r="N42" s="89"/>
      <c r="O42" s="10"/>
      <c r="P42" s="10"/>
      <c r="Q42" s="11"/>
      <c r="R42" s="45"/>
      <c r="S42" s="23"/>
      <c r="T42" s="22"/>
      <c r="U42" s="22"/>
      <c r="V42" s="22"/>
      <c r="W42" s="49"/>
      <c r="X42" s="49"/>
      <c r="Y42" s="49"/>
      <c r="Z42" s="22"/>
      <c r="AA42" s="22"/>
      <c r="AB42" s="22"/>
      <c r="AC42" s="22"/>
      <c r="AD42" s="22"/>
      <c r="AE42" s="25"/>
    </row>
    <row r="43" spans="1:33" ht="33">
      <c r="A43" s="653" t="s">
        <v>315</v>
      </c>
      <c r="B43" s="653" t="str">
        <f>IFERROR(VLOOKUP($A43,#REF!,$B$12,0),"-")</f>
        <v>-</v>
      </c>
      <c r="C43" s="653">
        <v>6141</v>
      </c>
      <c r="D43" s="9"/>
      <c r="E43" s="6" t="str">
        <f>IFERROR(VLOOKUP($A43,#REF!,$E$12,0),"-")</f>
        <v>-</v>
      </c>
      <c r="F43" s="6" t="str">
        <f>IFERROR(VLOOKUP($A43,#REF!,F$12,0),"-")</f>
        <v>-</v>
      </c>
      <c r="G43" s="6" t="str">
        <f>IFERROR(VLOOKUP($A43,#REF!,G$12,0),"-")</f>
        <v>-</v>
      </c>
      <c r="H43" s="6" t="str">
        <f>IFERROR(VLOOKUP($A43,#REF!,H$12,0),"-")</f>
        <v>-</v>
      </c>
      <c r="I43" s="6" t="str">
        <f>IFERROR(VLOOKUP($A43,#REF!,I$12,0),"-")</f>
        <v>-</v>
      </c>
      <c r="J43" s="6" t="str">
        <f>IFERROR(VLOOKUP($A43,#REF!,J$12,0),"-")</f>
        <v>-</v>
      </c>
      <c r="K43" s="89" t="str">
        <f>IFERROR(VLOOKUP($A43,#REF!,K$12,0),"-")</f>
        <v>-</v>
      </c>
      <c r="L43" s="89">
        <v>1</v>
      </c>
      <c r="M43" s="88" t="s">
        <v>258</v>
      </c>
      <c r="N43" s="46" t="s">
        <v>47</v>
      </c>
      <c r="O43" s="10" t="s">
        <v>289</v>
      </c>
      <c r="P43" s="10"/>
      <c r="Q43" s="11"/>
      <c r="R43" s="45" t="str">
        <f t="shared" si="1"/>
        <v>INVITACIÓN RESTRINGIDA</v>
      </c>
      <c r="S43" s="23">
        <f>'[2]2-FISMAA'!$E38</f>
        <v>1919681.38</v>
      </c>
      <c r="T43" s="22"/>
      <c r="U43" s="22"/>
      <c r="V43" s="22"/>
      <c r="W43" s="49"/>
      <c r="X43" s="22"/>
      <c r="Y43" s="49">
        <f>ROUND(S43/2,2)</f>
        <v>959840.69</v>
      </c>
      <c r="Z43" s="49"/>
      <c r="AA43" s="22">
        <f>S43-Y43</f>
        <v>959840.69</v>
      </c>
      <c r="AB43" s="22"/>
      <c r="AC43" s="22"/>
      <c r="AD43" s="22"/>
      <c r="AE43" s="25"/>
      <c r="AF43" s="750">
        <f t="shared" ref="AF43:AF45" si="5">SUM(W43:AE43)</f>
        <v>1919681.38</v>
      </c>
      <c r="AG43" s="12" t="str">
        <f t="shared" ref="AG43:AG45" si="6">IF(AF43=S43,"ok","mal")</f>
        <v>ok</v>
      </c>
    </row>
    <row r="44" spans="1:33" ht="24.75">
      <c r="A44" s="653" t="s">
        <v>315</v>
      </c>
      <c r="B44" s="653" t="str">
        <f>IFERROR(VLOOKUP($A44,#REF!,$B$12,0),"-")</f>
        <v>-</v>
      </c>
      <c r="C44" s="653">
        <v>6141</v>
      </c>
      <c r="D44" s="9"/>
      <c r="E44" s="6" t="str">
        <f>IFERROR(VLOOKUP($A44,#REF!,$E$12,0),"-")</f>
        <v>-</v>
      </c>
      <c r="F44" s="6" t="str">
        <f>IFERROR(VLOOKUP($A44,#REF!,F$12,0),"-")</f>
        <v>-</v>
      </c>
      <c r="G44" s="6" t="str">
        <f>IFERROR(VLOOKUP($A44,#REF!,G$12,0),"-")</f>
        <v>-</v>
      </c>
      <c r="H44" s="6" t="str">
        <f>IFERROR(VLOOKUP($A44,#REF!,H$12,0),"-")</f>
        <v>-</v>
      </c>
      <c r="I44" s="6" t="str">
        <f>IFERROR(VLOOKUP($A44,#REF!,I$12,0),"-")</f>
        <v>-</v>
      </c>
      <c r="J44" s="6" t="str">
        <f>IFERROR(VLOOKUP($A44,#REF!,J$12,0),"-")</f>
        <v>-</v>
      </c>
      <c r="K44" s="89" t="str">
        <f>IFERROR(VLOOKUP($A44,#REF!,K$12,0),"-")</f>
        <v>-</v>
      </c>
      <c r="L44" s="89">
        <v>2</v>
      </c>
      <c r="M44" s="88" t="s">
        <v>259</v>
      </c>
      <c r="N44" s="89" t="s">
        <v>47</v>
      </c>
      <c r="O44" s="10" t="s">
        <v>290</v>
      </c>
      <c r="P44" s="10"/>
      <c r="Q44" s="11"/>
      <c r="R44" s="45" t="str">
        <f t="shared" si="1"/>
        <v>INVITACIÓN RESTRINGIDA</v>
      </c>
      <c r="S44" s="23">
        <f>'[2]2-FISMAA'!$E39</f>
        <v>1080318.6200000001</v>
      </c>
      <c r="T44" s="22"/>
      <c r="U44" s="22"/>
      <c r="V44" s="22"/>
      <c r="W44" s="49"/>
      <c r="X44" s="22"/>
      <c r="Y44" s="49"/>
      <c r="Z44" s="49">
        <f>ROUND(S44/2,2)</f>
        <v>540159.31000000006</v>
      </c>
      <c r="AA44" s="22"/>
      <c r="AB44" s="22">
        <f>S44-Z44</f>
        <v>540159.31000000006</v>
      </c>
      <c r="AC44" s="22"/>
      <c r="AD44" s="22"/>
      <c r="AE44" s="25"/>
      <c r="AF44" s="750">
        <f t="shared" si="5"/>
        <v>1080318.6200000001</v>
      </c>
      <c r="AG44" s="12" t="str">
        <f t="shared" si="6"/>
        <v>ok</v>
      </c>
    </row>
    <row r="45" spans="1:33" ht="24.75">
      <c r="A45" s="653" t="s">
        <v>315</v>
      </c>
      <c r="B45" s="653" t="str">
        <f>IFERROR(VLOOKUP($A45,#REF!,$B$12,0),"-")</f>
        <v>-</v>
      </c>
      <c r="C45" s="653">
        <v>6141</v>
      </c>
      <c r="D45" s="9"/>
      <c r="E45" s="6" t="str">
        <f>IFERROR(VLOOKUP($A45,#REF!,$E$12,0),"-")</f>
        <v>-</v>
      </c>
      <c r="F45" s="6" t="str">
        <f>IFERROR(VLOOKUP($A45,#REF!,F$12,0),"-")</f>
        <v>-</v>
      </c>
      <c r="G45" s="6" t="str">
        <f>IFERROR(VLOOKUP($A45,#REF!,G$12,0),"-")</f>
        <v>-</v>
      </c>
      <c r="H45" s="6" t="str">
        <f>IFERROR(VLOOKUP($A45,#REF!,H$12,0),"-")</f>
        <v>-</v>
      </c>
      <c r="I45" s="6" t="str">
        <f>IFERROR(VLOOKUP($A45,#REF!,I$12,0),"-")</f>
        <v>-</v>
      </c>
      <c r="J45" s="6" t="str">
        <f>IFERROR(VLOOKUP($A45,#REF!,J$12,0),"-")</f>
        <v>-</v>
      </c>
      <c r="K45" s="89" t="str">
        <f>IFERROR(VLOOKUP($A45,#REF!,K$12,0),"-")</f>
        <v>-</v>
      </c>
      <c r="L45" s="89">
        <v>3</v>
      </c>
      <c r="M45" s="88" t="s">
        <v>260</v>
      </c>
      <c r="N45" s="89" t="s">
        <v>47</v>
      </c>
      <c r="O45" s="10" t="s">
        <v>223</v>
      </c>
      <c r="P45" s="10"/>
      <c r="Q45" s="11"/>
      <c r="R45" s="45" t="str">
        <f t="shared" si="1"/>
        <v>ADJUDICACIÓN DIRECTA</v>
      </c>
      <c r="S45" s="23">
        <f>'[2]2-FISMAA'!$E40</f>
        <v>500000</v>
      </c>
      <c r="T45" s="22"/>
      <c r="U45" s="22"/>
      <c r="V45" s="22"/>
      <c r="W45" s="49"/>
      <c r="Y45" s="49"/>
      <c r="Z45" s="49"/>
      <c r="AA45" s="22">
        <f>ROUND(S45/2,2)</f>
        <v>250000</v>
      </c>
      <c r="AB45" s="22"/>
      <c r="AC45" s="22">
        <f>S45-AA45</f>
        <v>250000</v>
      </c>
      <c r="AD45" s="22"/>
      <c r="AE45" s="25"/>
      <c r="AF45" s="750">
        <f t="shared" si="5"/>
        <v>500000</v>
      </c>
      <c r="AG45" s="12" t="str">
        <f t="shared" si="6"/>
        <v>ok</v>
      </c>
    </row>
    <row r="46" spans="1:33" ht="16.5">
      <c r="B46" s="654"/>
      <c r="C46" s="654"/>
      <c r="D46" s="41"/>
      <c r="E46" s="9"/>
      <c r="F46" s="6"/>
      <c r="G46" s="6"/>
      <c r="H46" s="6"/>
      <c r="I46" s="6"/>
      <c r="J46" s="6"/>
      <c r="K46" s="6"/>
      <c r="L46" s="89"/>
      <c r="M46" s="728" t="s">
        <v>256</v>
      </c>
      <c r="N46" s="46"/>
      <c r="O46" s="10"/>
      <c r="P46" s="10"/>
      <c r="Q46" s="11"/>
      <c r="R46" s="45" t="str">
        <f t="shared" si="1"/>
        <v>INVITACIÓN RESTRINGIDA</v>
      </c>
      <c r="S46" s="42">
        <f>SUM(S43:S45)</f>
        <v>3500000</v>
      </c>
      <c r="T46" s="22"/>
      <c r="U46" s="22"/>
      <c r="V46" s="22"/>
      <c r="W46" s="49"/>
      <c r="X46" s="49"/>
      <c r="Y46" s="49"/>
      <c r="Z46" s="22"/>
      <c r="AA46" s="22"/>
      <c r="AB46" s="22"/>
      <c r="AC46" s="22"/>
      <c r="AD46" s="22"/>
      <c r="AE46" s="25"/>
    </row>
    <row r="47" spans="1:33">
      <c r="B47" s="654"/>
      <c r="C47" s="654"/>
      <c r="D47" s="41"/>
      <c r="E47" s="9"/>
      <c r="F47" s="6"/>
      <c r="G47" s="6"/>
      <c r="H47" s="6"/>
      <c r="I47" s="6"/>
      <c r="J47" s="6"/>
      <c r="K47" s="6"/>
      <c r="L47" s="89"/>
      <c r="M47" s="729" t="s">
        <v>261</v>
      </c>
      <c r="N47" s="46"/>
      <c r="O47" s="10"/>
      <c r="P47" s="10"/>
      <c r="Q47" s="11"/>
      <c r="R47" s="45"/>
      <c r="S47" s="23"/>
      <c r="T47" s="22"/>
      <c r="U47" s="22"/>
      <c r="V47" s="22"/>
      <c r="W47" s="49"/>
      <c r="X47" s="49"/>
      <c r="Y47" s="49"/>
      <c r="Z47" s="22"/>
      <c r="AA47" s="22"/>
      <c r="AB47" s="22"/>
      <c r="AC47" s="22"/>
      <c r="AD47" s="22"/>
      <c r="AE47" s="25"/>
    </row>
    <row r="48" spans="1:33" ht="24.75">
      <c r="A48" s="653" t="s">
        <v>316</v>
      </c>
      <c r="B48" s="653" t="str">
        <f>IFERROR(VLOOKUP($A48,#REF!,$B$12,0),"-")</f>
        <v>-</v>
      </c>
      <c r="C48" s="653">
        <v>6141</v>
      </c>
      <c r="D48" s="9"/>
      <c r="E48" s="6" t="str">
        <f>IFERROR(VLOOKUP($A48,#REF!,$E$12,0),"-")</f>
        <v>-</v>
      </c>
      <c r="F48" s="6" t="str">
        <f>IFERROR(VLOOKUP($A48,#REF!,F$12,0),"-")</f>
        <v>-</v>
      </c>
      <c r="G48" s="6" t="str">
        <f>IFERROR(VLOOKUP($A48,#REF!,G$12,0),"-")</f>
        <v>-</v>
      </c>
      <c r="H48" s="6" t="str">
        <f>IFERROR(VLOOKUP($A48,#REF!,H$12,0),"-")</f>
        <v>-</v>
      </c>
      <c r="I48" s="6" t="str">
        <f>IFERROR(VLOOKUP($A48,#REF!,I$12,0),"-")</f>
        <v>-</v>
      </c>
      <c r="J48" s="6" t="str">
        <f>IFERROR(VLOOKUP($A48,#REF!,J$12,0),"-")</f>
        <v>-</v>
      </c>
      <c r="K48" s="89" t="str">
        <f>IFERROR(VLOOKUP($A48,#REF!,K$12,0),"-")</f>
        <v>-</v>
      </c>
      <c r="L48" s="89">
        <v>1</v>
      </c>
      <c r="M48" s="88" t="s">
        <v>262</v>
      </c>
      <c r="N48" s="46" t="s">
        <v>47</v>
      </c>
      <c r="O48" s="10" t="s">
        <v>291</v>
      </c>
      <c r="P48" s="10"/>
      <c r="Q48" s="11"/>
      <c r="R48" s="45" t="str">
        <f t="shared" si="1"/>
        <v>INVITACIÓN RESTRINGIDA</v>
      </c>
      <c r="S48" s="23">
        <f>'[2]2-FISMAA'!$E44</f>
        <v>1775225</v>
      </c>
      <c r="T48" s="22"/>
      <c r="U48" s="22"/>
      <c r="V48" s="22"/>
      <c r="W48" s="22">
        <f>ROUND(S48/2,2)</f>
        <v>887612.5</v>
      </c>
      <c r="X48" s="22"/>
      <c r="Y48" s="22">
        <f>S48-W48</f>
        <v>887612.5</v>
      </c>
      <c r="Z48" s="22"/>
      <c r="AA48" s="22"/>
      <c r="AB48" s="22"/>
      <c r="AC48" s="22"/>
      <c r="AD48" s="22"/>
      <c r="AE48" s="22"/>
      <c r="AF48" s="750">
        <f>SUM(W48:AE48)</f>
        <v>1775225</v>
      </c>
      <c r="AG48" s="12" t="str">
        <f t="shared" ref="AG48:AG50" si="7">IF(AF48=S48,"ok","mal")</f>
        <v>ok</v>
      </c>
    </row>
    <row r="49" spans="1:33" ht="16.5">
      <c r="A49" s="653" t="s">
        <v>316</v>
      </c>
      <c r="B49" s="653" t="str">
        <f>IFERROR(VLOOKUP($A49,#REF!,$B$12,0),"-")</f>
        <v>-</v>
      </c>
      <c r="C49" s="653">
        <v>6141</v>
      </c>
      <c r="D49" s="9"/>
      <c r="E49" s="6" t="str">
        <f>IFERROR(VLOOKUP($A49,#REF!,$E$12,0),"-")</f>
        <v>-</v>
      </c>
      <c r="F49" s="6" t="str">
        <f>IFERROR(VLOOKUP($A49,#REF!,F$12,0),"-")</f>
        <v>-</v>
      </c>
      <c r="G49" s="6" t="str">
        <f>IFERROR(VLOOKUP($A49,#REF!,G$12,0),"-")</f>
        <v>-</v>
      </c>
      <c r="H49" s="6" t="str">
        <f>IFERROR(VLOOKUP($A49,#REF!,H$12,0),"-")</f>
        <v>-</v>
      </c>
      <c r="I49" s="6" t="str">
        <f>IFERROR(VLOOKUP($A49,#REF!,I$12,0),"-")</f>
        <v>-</v>
      </c>
      <c r="J49" s="6" t="str">
        <f>IFERROR(VLOOKUP($A49,#REF!,J$12,0),"-")</f>
        <v>-</v>
      </c>
      <c r="K49" s="89" t="str">
        <f>IFERROR(VLOOKUP($A49,#REF!,K$12,0),"-")</f>
        <v>-</v>
      </c>
      <c r="L49" s="89">
        <v>2</v>
      </c>
      <c r="M49" s="88" t="s">
        <v>263</v>
      </c>
      <c r="N49" s="46" t="s">
        <v>47</v>
      </c>
      <c r="O49" s="10" t="s">
        <v>292</v>
      </c>
      <c r="P49" s="10"/>
      <c r="Q49" s="11"/>
      <c r="R49" s="45" t="str">
        <f t="shared" si="1"/>
        <v>INVITACIÓN RESTRINGIDA</v>
      </c>
      <c r="S49" s="23">
        <f>'[2]2-FISMAA'!$E45</f>
        <v>1004775</v>
      </c>
      <c r="T49" s="22"/>
      <c r="U49" s="22"/>
      <c r="V49" s="22"/>
      <c r="W49" s="22">
        <f>S49/2</f>
        <v>502387.5</v>
      </c>
      <c r="X49" s="22"/>
      <c r="Y49" s="22">
        <f>S49-W49</f>
        <v>502387.5</v>
      </c>
      <c r="Z49" s="22"/>
      <c r="AA49" s="22"/>
      <c r="AB49" s="22"/>
      <c r="AC49" s="22"/>
      <c r="AD49" s="22"/>
      <c r="AE49" s="22"/>
      <c r="AF49" s="750">
        <f>SUM(W49:AE49)</f>
        <v>1004775</v>
      </c>
      <c r="AG49" s="12" t="str">
        <f t="shared" si="7"/>
        <v>ok</v>
      </c>
    </row>
    <row r="50" spans="1:33" ht="24.75">
      <c r="A50" s="653" t="s">
        <v>316</v>
      </c>
      <c r="B50" s="653" t="str">
        <f>IFERROR(VLOOKUP($A50,#REF!,$B$12,0),"-")</f>
        <v>-</v>
      </c>
      <c r="C50" s="653">
        <v>6141</v>
      </c>
      <c r="D50" s="9"/>
      <c r="E50" s="6" t="str">
        <f>IFERROR(VLOOKUP($A50,#REF!,$E$12,0),"-")</f>
        <v>-</v>
      </c>
      <c r="F50" s="6" t="str">
        <f>IFERROR(VLOOKUP($A50,#REF!,F$12,0),"-")</f>
        <v>-</v>
      </c>
      <c r="G50" s="6" t="str">
        <f>IFERROR(VLOOKUP($A50,#REF!,G$12,0),"-")</f>
        <v>-</v>
      </c>
      <c r="H50" s="6" t="str">
        <f>IFERROR(VLOOKUP($A50,#REF!,H$12,0),"-")</f>
        <v>-</v>
      </c>
      <c r="I50" s="6" t="str">
        <f>IFERROR(VLOOKUP($A50,#REF!,I$12,0),"-")</f>
        <v>-</v>
      </c>
      <c r="J50" s="6" t="str">
        <f>IFERROR(VLOOKUP($A50,#REF!,J$12,0),"-")</f>
        <v>-</v>
      </c>
      <c r="K50" s="89" t="str">
        <f>IFERROR(VLOOKUP($A50,#REF!,K$12,0),"-")</f>
        <v>-</v>
      </c>
      <c r="L50" s="89">
        <v>2</v>
      </c>
      <c r="M50" s="88" t="s">
        <v>264</v>
      </c>
      <c r="N50" s="89" t="s">
        <v>47</v>
      </c>
      <c r="O50" s="10" t="s">
        <v>293</v>
      </c>
      <c r="P50" s="10"/>
      <c r="Q50" s="11"/>
      <c r="R50" s="45" t="str">
        <f t="shared" si="1"/>
        <v>ADJUDICACIÓN DIRECTA</v>
      </c>
      <c r="S50" s="23">
        <f>'[2]2-FISMAA'!$E46</f>
        <v>720000</v>
      </c>
      <c r="T50" s="22"/>
      <c r="U50" s="22"/>
      <c r="V50" s="22"/>
      <c r="W50" s="22">
        <f>S50/2</f>
        <v>360000</v>
      </c>
      <c r="X50" s="22"/>
      <c r="Y50" s="22">
        <f>S50-W50</f>
        <v>360000</v>
      </c>
      <c r="Z50" s="22"/>
      <c r="AA50" s="22"/>
      <c r="AB50" s="22"/>
      <c r="AC50" s="22"/>
      <c r="AD50" s="22"/>
      <c r="AE50" s="22"/>
      <c r="AF50" s="750">
        <f>SUM(W50:AE50)</f>
        <v>720000</v>
      </c>
      <c r="AG50" s="12" t="str">
        <f t="shared" si="7"/>
        <v>ok</v>
      </c>
    </row>
    <row r="51" spans="1:33" ht="16.5">
      <c r="B51" s="654"/>
      <c r="C51" s="654"/>
      <c r="D51" s="41"/>
      <c r="E51" s="9"/>
      <c r="F51" s="6"/>
      <c r="G51" s="6"/>
      <c r="H51" s="6"/>
      <c r="I51" s="6"/>
      <c r="J51" s="6"/>
      <c r="K51" s="6"/>
      <c r="L51" s="89"/>
      <c r="M51" s="728" t="s">
        <v>256</v>
      </c>
      <c r="N51" s="89"/>
      <c r="O51" s="10"/>
      <c r="P51" s="10"/>
      <c r="Q51" s="11"/>
      <c r="R51" s="45" t="str">
        <f t="shared" si="1"/>
        <v>INVITACIÓN RESTRINGIDA</v>
      </c>
      <c r="S51" s="42">
        <f>SUM(S48:S50)</f>
        <v>3500000</v>
      </c>
      <c r="T51" s="22"/>
      <c r="U51" s="22"/>
      <c r="V51" s="22"/>
      <c r="W51" s="49"/>
      <c r="X51" s="49"/>
      <c r="Y51" s="49"/>
      <c r="Z51" s="22"/>
      <c r="AA51" s="22"/>
      <c r="AB51" s="22"/>
      <c r="AC51" s="22"/>
      <c r="AD51" s="22"/>
      <c r="AE51" s="25"/>
    </row>
    <row r="52" spans="1:33">
      <c r="B52" s="654"/>
      <c r="C52" s="654"/>
      <c r="D52" s="41"/>
      <c r="E52" s="9"/>
      <c r="F52" s="6"/>
      <c r="G52" s="6"/>
      <c r="H52" s="6"/>
      <c r="I52" s="6"/>
      <c r="J52" s="6"/>
      <c r="K52" s="6"/>
      <c r="L52" s="89"/>
      <c r="M52" s="729" t="s">
        <v>265</v>
      </c>
      <c r="N52" s="46"/>
      <c r="O52" s="10"/>
      <c r="P52" s="10"/>
      <c r="Q52" s="11"/>
      <c r="R52" s="45"/>
      <c r="S52" s="23"/>
      <c r="T52" s="22"/>
      <c r="U52" s="22"/>
      <c r="V52" s="22"/>
      <c r="W52" s="49"/>
      <c r="X52" s="49"/>
      <c r="Y52" s="49"/>
      <c r="Z52" s="22"/>
      <c r="AA52" s="22"/>
      <c r="AB52" s="22"/>
      <c r="AC52" s="22"/>
      <c r="AD52" s="22"/>
      <c r="AE52" s="25"/>
    </row>
    <row r="53" spans="1:33" ht="24.75">
      <c r="A53" s="653" t="s">
        <v>317</v>
      </c>
      <c r="B53" s="653" t="str">
        <f>IFERROR(VLOOKUP($A53,#REF!,$B$12,0),"-")</f>
        <v>-</v>
      </c>
      <c r="C53" s="653">
        <v>6122</v>
      </c>
      <c r="D53" s="9"/>
      <c r="E53" s="6" t="str">
        <f>IFERROR(VLOOKUP($A53,#REF!,$E$12,0),"-")</f>
        <v>-</v>
      </c>
      <c r="F53" s="6" t="str">
        <f>IFERROR(VLOOKUP($A53,#REF!,F$12,0),"-")</f>
        <v>-</v>
      </c>
      <c r="G53" s="6" t="str">
        <f>IFERROR(VLOOKUP($A53,#REF!,G$12,0),"-")</f>
        <v>-</v>
      </c>
      <c r="H53" s="6" t="str">
        <f>IFERROR(VLOOKUP($A53,#REF!,H$12,0),"-")</f>
        <v>-</v>
      </c>
      <c r="I53" s="6" t="str">
        <f>IFERROR(VLOOKUP($A53,#REF!,I$12,0),"-")</f>
        <v>-</v>
      </c>
      <c r="J53" s="6" t="str">
        <f>IFERROR(VLOOKUP($A53,#REF!,J$12,0),"-")</f>
        <v>-</v>
      </c>
      <c r="K53" s="89" t="str">
        <f>IFERROR(VLOOKUP($A53,#REF!,K$12,0),"-")</f>
        <v>-</v>
      </c>
      <c r="L53" s="89">
        <v>1</v>
      </c>
      <c r="M53" s="88" t="s">
        <v>266</v>
      </c>
      <c r="N53" s="46" t="s">
        <v>47</v>
      </c>
      <c r="O53" s="10" t="s">
        <v>294</v>
      </c>
      <c r="P53" s="10"/>
      <c r="Q53" s="11"/>
      <c r="R53" s="45" t="str">
        <f t="shared" si="1"/>
        <v>ADJUDICACIÓN DIRECTA</v>
      </c>
      <c r="S53" s="23">
        <f>'[2]2-FISMAA'!$E50</f>
        <v>600000</v>
      </c>
      <c r="T53" s="22"/>
      <c r="U53" s="22"/>
      <c r="V53" s="22"/>
      <c r="W53" s="49"/>
      <c r="X53" s="49"/>
      <c r="Y53" s="49"/>
      <c r="Z53" s="22">
        <f>S53/2</f>
        <v>300000</v>
      </c>
      <c r="AA53" s="22"/>
      <c r="AB53" s="22">
        <f>S53-Z53</f>
        <v>300000</v>
      </c>
      <c r="AC53" s="22"/>
      <c r="AD53" s="22"/>
      <c r="AE53" s="25"/>
      <c r="AF53" s="750">
        <f t="shared" ref="AF53:AF56" si="8">SUM(W53:AE53)</f>
        <v>600000</v>
      </c>
      <c r="AG53" s="12" t="str">
        <f t="shared" ref="AG53:AG56" si="9">IF(AF53=S53,"ok","mal")</f>
        <v>ok</v>
      </c>
    </row>
    <row r="54" spans="1:33" ht="24.75">
      <c r="A54" s="653" t="s">
        <v>317</v>
      </c>
      <c r="B54" s="653" t="str">
        <f>IFERROR(VLOOKUP($A54,#REF!,$B$12,0),"-")</f>
        <v>-</v>
      </c>
      <c r="C54" s="653">
        <v>6221</v>
      </c>
      <c r="D54" s="9"/>
      <c r="E54" s="6" t="str">
        <f>IFERROR(VLOOKUP($A54,#REF!,$E$12,0),"-")</f>
        <v>-</v>
      </c>
      <c r="F54" s="6" t="str">
        <f>IFERROR(VLOOKUP($A54,#REF!,F$12,0),"-")</f>
        <v>-</v>
      </c>
      <c r="G54" s="6" t="str">
        <f>IFERROR(VLOOKUP($A54,#REF!,G$12,0),"-")</f>
        <v>-</v>
      </c>
      <c r="H54" s="6" t="str">
        <f>IFERROR(VLOOKUP($A54,#REF!,H$12,0),"-")</f>
        <v>-</v>
      </c>
      <c r="I54" s="6" t="str">
        <f>IFERROR(VLOOKUP($A54,#REF!,I$12,0),"-")</f>
        <v>-</v>
      </c>
      <c r="J54" s="6" t="str">
        <f>IFERROR(VLOOKUP($A54,#REF!,J$12,0),"-")</f>
        <v>-</v>
      </c>
      <c r="K54" s="89" t="str">
        <f>IFERROR(VLOOKUP($A54,#REF!,K$12,0),"-")</f>
        <v>-</v>
      </c>
      <c r="L54" s="89">
        <v>2</v>
      </c>
      <c r="M54" s="88" t="s">
        <v>267</v>
      </c>
      <c r="N54" s="46" t="s">
        <v>47</v>
      </c>
      <c r="O54" s="10" t="s">
        <v>74</v>
      </c>
      <c r="P54" s="10"/>
      <c r="Q54" s="11"/>
      <c r="R54" s="45" t="str">
        <f t="shared" si="1"/>
        <v>ADJUDICACIÓN DIRECTA</v>
      </c>
      <c r="S54" s="23">
        <f>'[2]2-FISMAA'!$E51</f>
        <v>500000</v>
      </c>
      <c r="T54" s="22"/>
      <c r="U54" s="22"/>
      <c r="V54" s="22"/>
      <c r="W54" s="49"/>
      <c r="X54" s="49"/>
      <c r="Y54" s="49"/>
      <c r="Z54" s="22">
        <f>S54/2</f>
        <v>250000</v>
      </c>
      <c r="AA54" s="22"/>
      <c r="AB54" s="22">
        <f>S54-Z54</f>
        <v>250000</v>
      </c>
      <c r="AC54" s="22"/>
      <c r="AD54" s="22"/>
      <c r="AE54" s="25"/>
      <c r="AF54" s="750">
        <f t="shared" si="8"/>
        <v>500000</v>
      </c>
      <c r="AG54" s="12" t="str">
        <f t="shared" si="9"/>
        <v>ok</v>
      </c>
    </row>
    <row r="55" spans="1:33" ht="24.75">
      <c r="A55" s="653" t="s">
        <v>317</v>
      </c>
      <c r="B55" s="653" t="str">
        <f>IFERROR(VLOOKUP($A55,#REF!,$B$12,0),"-")</f>
        <v>-</v>
      </c>
      <c r="C55" s="653">
        <v>6221</v>
      </c>
      <c r="D55" s="9"/>
      <c r="E55" s="6" t="str">
        <f>IFERROR(VLOOKUP($A55,#REF!,$E$12,0),"-")</f>
        <v>-</v>
      </c>
      <c r="F55" s="6" t="str">
        <f>IFERROR(VLOOKUP($A55,#REF!,F$12,0),"-")</f>
        <v>-</v>
      </c>
      <c r="G55" s="6" t="str">
        <f>IFERROR(VLOOKUP($A55,#REF!,G$12,0),"-")</f>
        <v>-</v>
      </c>
      <c r="H55" s="6" t="str">
        <f>IFERROR(VLOOKUP($A55,#REF!,H$12,0),"-")</f>
        <v>-</v>
      </c>
      <c r="I55" s="6" t="str">
        <f>IFERROR(VLOOKUP($A55,#REF!,I$12,0),"-")</f>
        <v>-</v>
      </c>
      <c r="J55" s="6" t="str">
        <f>IFERROR(VLOOKUP($A55,#REF!,J$12,0),"-")</f>
        <v>-</v>
      </c>
      <c r="K55" s="89" t="str">
        <f>IFERROR(VLOOKUP($A55,#REF!,K$12,0),"-")</f>
        <v>-</v>
      </c>
      <c r="L55" s="89">
        <v>3</v>
      </c>
      <c r="M55" s="88" t="s">
        <v>268</v>
      </c>
      <c r="N55" s="46" t="s">
        <v>47</v>
      </c>
      <c r="O55" s="10" t="s">
        <v>295</v>
      </c>
      <c r="P55" s="10"/>
      <c r="Q55" s="11"/>
      <c r="R55" s="45" t="str">
        <f t="shared" si="1"/>
        <v>ADJUDICACIÓN DIRECTA</v>
      </c>
      <c r="S55" s="23">
        <f>'[2]2-FISMAA'!$E52</f>
        <v>400000</v>
      </c>
      <c r="T55" s="22"/>
      <c r="U55" s="22"/>
      <c r="V55" s="22"/>
      <c r="W55" s="49"/>
      <c r="X55" s="49"/>
      <c r="Y55" s="49"/>
      <c r="Z55" s="49"/>
      <c r="AA55" s="49"/>
      <c r="AB55" s="49"/>
      <c r="AC55" s="22">
        <f>S55/2</f>
        <v>200000</v>
      </c>
      <c r="AD55" s="22"/>
      <c r="AE55" s="22">
        <f>S55-AC55</f>
        <v>200000</v>
      </c>
      <c r="AF55" s="750">
        <f>SUM(W55:AE55)</f>
        <v>400000</v>
      </c>
      <c r="AG55" s="12" t="str">
        <f t="shared" si="9"/>
        <v>ok</v>
      </c>
    </row>
    <row r="56" spans="1:33" ht="24.75">
      <c r="A56" s="653" t="s">
        <v>317</v>
      </c>
      <c r="B56" s="653" t="str">
        <f>IFERROR(VLOOKUP($A56,#REF!,$B$12,0),"-")</f>
        <v>-</v>
      </c>
      <c r="C56" s="653">
        <v>6122</v>
      </c>
      <c r="D56" s="9"/>
      <c r="E56" s="6" t="str">
        <f>IFERROR(VLOOKUP($A56,#REF!,$E$12,0),"-")</f>
        <v>-</v>
      </c>
      <c r="F56" s="6" t="str">
        <f>IFERROR(VLOOKUP($A56,#REF!,F$12,0),"-")</f>
        <v>-</v>
      </c>
      <c r="G56" s="6" t="str">
        <f>IFERROR(VLOOKUP($A56,#REF!,G$12,0),"-")</f>
        <v>-</v>
      </c>
      <c r="H56" s="6" t="str">
        <f>IFERROR(VLOOKUP($A56,#REF!,H$12,0),"-")</f>
        <v>-</v>
      </c>
      <c r="I56" s="6" t="str">
        <f>IFERROR(VLOOKUP($A56,#REF!,I$12,0),"-")</f>
        <v>-</v>
      </c>
      <c r="J56" s="6" t="str">
        <f>IFERROR(VLOOKUP($A56,#REF!,J$12,0),"-")</f>
        <v>-</v>
      </c>
      <c r="K56" s="89" t="str">
        <f>IFERROR(VLOOKUP($A56,#REF!,K$12,0),"-")</f>
        <v>-</v>
      </c>
      <c r="L56" s="89">
        <v>4</v>
      </c>
      <c r="M56" s="88" t="s">
        <v>269</v>
      </c>
      <c r="N56" s="46" t="s">
        <v>47</v>
      </c>
      <c r="O56" s="10" t="s">
        <v>296</v>
      </c>
      <c r="P56" s="10"/>
      <c r="Q56" s="11"/>
      <c r="R56" s="45" t="str">
        <f t="shared" si="1"/>
        <v>INVITACIÓN RESTRINGIDA</v>
      </c>
      <c r="S56" s="23">
        <v>1600000</v>
      </c>
      <c r="T56" s="22"/>
      <c r="U56" s="22"/>
      <c r="V56" s="22"/>
      <c r="W56" s="49"/>
      <c r="X56" s="49"/>
      <c r="Y56" s="49"/>
      <c r="Z56" s="49"/>
      <c r="AA56" s="49"/>
      <c r="AB56" s="49"/>
      <c r="AC56" s="22">
        <f>S56/2</f>
        <v>800000</v>
      </c>
      <c r="AD56" s="22"/>
      <c r="AE56" s="25">
        <f>S56-AC56</f>
        <v>800000</v>
      </c>
      <c r="AF56" s="750">
        <f t="shared" si="8"/>
        <v>1600000</v>
      </c>
      <c r="AG56" s="12" t="str">
        <f t="shared" si="9"/>
        <v>ok</v>
      </c>
    </row>
    <row r="57" spans="1:33">
      <c r="D57" s="41"/>
      <c r="E57" s="9"/>
      <c r="F57" s="6"/>
      <c r="G57" s="6"/>
      <c r="H57" s="6"/>
      <c r="I57" s="6"/>
      <c r="J57" s="6"/>
      <c r="K57" s="6"/>
      <c r="L57" s="89"/>
      <c r="M57" s="728"/>
      <c r="N57" s="46"/>
      <c r="O57" s="10"/>
      <c r="P57" s="10"/>
      <c r="Q57" s="11"/>
      <c r="R57" s="45"/>
      <c r="S57" s="42">
        <f>SUM(S53:S56)</f>
        <v>3100000</v>
      </c>
      <c r="T57" s="22"/>
      <c r="U57" s="22"/>
      <c r="V57" s="22"/>
      <c r="W57" s="49"/>
      <c r="X57" s="49"/>
      <c r="Y57" s="49"/>
      <c r="Z57" s="22"/>
      <c r="AA57" s="22"/>
      <c r="AB57" s="22"/>
      <c r="AC57" s="22"/>
      <c r="AD57" s="22"/>
      <c r="AE57" s="25"/>
    </row>
    <row r="58" spans="1:33">
      <c r="D58" s="41"/>
      <c r="E58" s="9"/>
      <c r="F58" s="6"/>
      <c r="G58" s="6"/>
      <c r="H58" s="6"/>
      <c r="I58" s="6"/>
      <c r="J58" s="6"/>
      <c r="K58" s="6"/>
      <c r="L58" s="89"/>
      <c r="M58" s="723"/>
      <c r="N58" s="46"/>
      <c r="O58" s="10"/>
      <c r="P58" s="723"/>
      <c r="Q58" s="11"/>
      <c r="R58" s="45"/>
      <c r="S58" s="722"/>
      <c r="T58" s="22"/>
      <c r="U58" s="22"/>
      <c r="V58" s="22"/>
      <c r="W58" s="49"/>
      <c r="X58" s="49"/>
      <c r="Y58" s="49"/>
      <c r="Z58" s="22"/>
      <c r="AA58" s="22"/>
      <c r="AB58" s="22"/>
      <c r="AC58" s="22"/>
      <c r="AD58" s="22"/>
      <c r="AE58" s="25"/>
    </row>
    <row r="59" spans="1:33">
      <c r="D59" s="41"/>
      <c r="E59" s="9"/>
      <c r="F59" s="6"/>
      <c r="G59" s="6"/>
      <c r="H59" s="6"/>
      <c r="I59" s="6"/>
      <c r="J59" s="6"/>
      <c r="K59" s="6"/>
      <c r="L59" s="89"/>
      <c r="M59" s="48"/>
      <c r="N59" s="89"/>
      <c r="O59" s="10"/>
      <c r="P59" s="10"/>
      <c r="Q59" s="11"/>
      <c r="R59" s="45"/>
      <c r="S59" s="27"/>
      <c r="T59" s="22"/>
      <c r="U59" s="22"/>
      <c r="V59" s="22"/>
      <c r="W59" s="49"/>
      <c r="X59" s="49"/>
      <c r="Y59" s="49"/>
      <c r="Z59" s="22"/>
      <c r="AA59" s="22"/>
      <c r="AB59" s="22"/>
      <c r="AC59" s="22"/>
      <c r="AD59" s="22"/>
      <c r="AE59" s="25"/>
    </row>
    <row r="60" spans="1:33">
      <c r="D60" s="41"/>
      <c r="E60" s="9"/>
      <c r="F60" s="6"/>
      <c r="G60" s="6"/>
      <c r="H60" s="6"/>
      <c r="I60" s="6"/>
      <c r="J60" s="6"/>
      <c r="K60" s="6"/>
      <c r="L60" s="89"/>
      <c r="M60" s="48"/>
      <c r="N60" s="89"/>
      <c r="O60" s="10"/>
      <c r="P60" s="10"/>
      <c r="Q60" s="11"/>
      <c r="R60" s="45"/>
      <c r="S60" s="27"/>
      <c r="T60" s="22"/>
      <c r="U60" s="22"/>
      <c r="V60" s="22"/>
      <c r="W60" s="49"/>
      <c r="X60" s="49"/>
      <c r="Y60" s="49"/>
      <c r="Z60" s="22"/>
      <c r="AA60" s="22"/>
      <c r="AB60" s="22"/>
      <c r="AC60" s="22"/>
      <c r="AD60" s="22"/>
      <c r="AE60" s="25"/>
    </row>
    <row r="61" spans="1:33">
      <c r="D61" s="41"/>
      <c r="E61" s="9"/>
      <c r="F61" s="6"/>
      <c r="G61" s="6"/>
      <c r="H61" s="6"/>
      <c r="I61" s="6"/>
      <c r="J61" s="6"/>
      <c r="K61" s="6"/>
      <c r="L61" s="89"/>
      <c r="M61" s="48"/>
      <c r="N61" s="89"/>
      <c r="O61" s="10"/>
      <c r="P61" s="10"/>
      <c r="Q61" s="11"/>
      <c r="R61" s="45"/>
      <c r="S61" s="27"/>
      <c r="T61" s="22"/>
      <c r="U61" s="22"/>
      <c r="V61" s="22"/>
      <c r="W61" s="49"/>
      <c r="X61" s="49"/>
      <c r="Y61" s="49"/>
      <c r="Z61" s="22"/>
      <c r="AA61" s="22"/>
      <c r="AB61" s="22"/>
      <c r="AC61" s="22"/>
      <c r="AD61" s="22"/>
      <c r="AE61" s="25"/>
    </row>
    <row r="62" spans="1:33">
      <c r="D62" s="41"/>
      <c r="E62" s="9"/>
      <c r="F62" s="6"/>
      <c r="G62" s="6"/>
      <c r="H62" s="6"/>
      <c r="I62" s="6"/>
      <c r="J62" s="6"/>
      <c r="K62" s="6"/>
      <c r="L62" s="89"/>
      <c r="M62" s="48"/>
      <c r="N62" s="89"/>
      <c r="O62" s="10"/>
      <c r="P62" s="10"/>
      <c r="Q62" s="11"/>
      <c r="R62" s="45"/>
      <c r="S62" s="27"/>
      <c r="T62" s="22"/>
      <c r="U62" s="22"/>
      <c r="V62" s="22"/>
      <c r="W62" s="49"/>
      <c r="X62" s="49"/>
      <c r="Y62" s="49"/>
      <c r="Z62" s="22"/>
      <c r="AA62" s="22"/>
      <c r="AB62" s="22"/>
      <c r="AC62" s="22"/>
      <c r="AD62" s="22"/>
      <c r="AE62" s="25"/>
    </row>
    <row r="63" spans="1:33">
      <c r="D63" s="41"/>
      <c r="E63" s="9"/>
      <c r="F63" s="6"/>
      <c r="G63" s="6"/>
      <c r="H63" s="6"/>
      <c r="I63" s="6"/>
      <c r="J63" s="6"/>
      <c r="K63" s="6"/>
      <c r="L63" s="89"/>
      <c r="M63" s="48"/>
      <c r="N63" s="89"/>
      <c r="O63" s="10"/>
      <c r="P63" s="10"/>
      <c r="Q63" s="11"/>
      <c r="R63" s="45"/>
      <c r="S63" s="27"/>
      <c r="T63" s="22"/>
      <c r="U63" s="22"/>
      <c r="V63" s="22"/>
      <c r="W63" s="49"/>
      <c r="X63" s="49"/>
      <c r="Y63" s="49"/>
      <c r="Z63" s="22"/>
      <c r="AA63" s="22"/>
      <c r="AB63" s="22"/>
      <c r="AC63" s="22"/>
      <c r="AD63" s="22"/>
      <c r="AE63" s="25"/>
    </row>
    <row r="64" spans="1:33">
      <c r="D64" s="41"/>
      <c r="E64" s="9"/>
      <c r="F64" s="6"/>
      <c r="G64" s="6"/>
      <c r="H64" s="6"/>
      <c r="I64" s="6"/>
      <c r="J64" s="6"/>
      <c r="K64" s="6"/>
      <c r="L64" s="89"/>
      <c r="M64" s="48"/>
      <c r="N64" s="89"/>
      <c r="O64" s="10"/>
      <c r="P64" s="10"/>
      <c r="Q64" s="11"/>
      <c r="R64" s="45"/>
      <c r="S64" s="27"/>
      <c r="T64" s="22"/>
      <c r="U64" s="22"/>
      <c r="V64" s="22"/>
      <c r="W64" s="49"/>
      <c r="X64" s="49"/>
      <c r="Y64" s="49"/>
      <c r="Z64" s="22"/>
      <c r="AA64" s="22"/>
      <c r="AB64" s="22"/>
      <c r="AC64" s="22"/>
      <c r="AD64" s="22"/>
      <c r="AE64" s="25"/>
    </row>
    <row r="65" spans="4:31">
      <c r="D65" s="41"/>
      <c r="E65" s="9"/>
      <c r="F65" s="6"/>
      <c r="G65" s="6"/>
      <c r="H65" s="6"/>
      <c r="I65" s="6"/>
      <c r="J65" s="6"/>
      <c r="K65" s="6"/>
      <c r="L65" s="89"/>
      <c r="M65" s="48"/>
      <c r="N65" s="89"/>
      <c r="O65" s="10"/>
      <c r="P65" s="10"/>
      <c r="Q65" s="11"/>
      <c r="R65" s="45"/>
      <c r="S65" s="27"/>
      <c r="T65" s="22"/>
      <c r="U65" s="22"/>
      <c r="V65" s="22"/>
      <c r="W65" s="49"/>
      <c r="X65" s="49"/>
      <c r="Y65" s="49"/>
      <c r="Z65" s="22"/>
      <c r="AA65" s="22"/>
      <c r="AB65" s="22"/>
      <c r="AC65" s="22"/>
      <c r="AD65" s="22"/>
      <c r="AE65" s="25"/>
    </row>
    <row r="66" spans="4:31">
      <c r="D66" s="41"/>
      <c r="E66" s="9"/>
      <c r="F66" s="6"/>
      <c r="G66" s="6"/>
      <c r="H66" s="6"/>
      <c r="I66" s="6"/>
      <c r="J66" s="6"/>
      <c r="K66" s="6"/>
      <c r="L66" s="89"/>
      <c r="M66" s="48"/>
      <c r="N66" s="89"/>
      <c r="O66" s="10"/>
      <c r="P66" s="10"/>
      <c r="Q66" s="11"/>
      <c r="R66" s="45"/>
      <c r="S66" s="27"/>
      <c r="T66" s="22"/>
      <c r="U66" s="22"/>
      <c r="V66" s="22"/>
      <c r="W66" s="49"/>
      <c r="X66" s="49"/>
      <c r="Y66" s="49"/>
      <c r="Z66" s="22"/>
      <c r="AA66" s="22"/>
      <c r="AB66" s="22"/>
      <c r="AC66" s="22"/>
      <c r="AD66" s="22"/>
      <c r="AE66" s="25"/>
    </row>
    <row r="67" spans="4:31" ht="12.75" customHeight="1">
      <c r="D67" s="41"/>
      <c r="E67" s="9"/>
      <c r="F67" s="6"/>
      <c r="G67" s="6"/>
      <c r="H67" s="6"/>
      <c r="I67" s="6"/>
      <c r="J67" s="6"/>
      <c r="K67" s="6"/>
      <c r="L67" s="89"/>
      <c r="M67" s="48"/>
      <c r="N67" s="89"/>
      <c r="O67" s="26"/>
      <c r="P67" s="10"/>
      <c r="Q67" s="11"/>
      <c r="R67" s="45"/>
      <c r="S67" s="27"/>
      <c r="T67" s="22"/>
      <c r="U67" s="22"/>
      <c r="V67" s="22"/>
      <c r="W67" s="49"/>
      <c r="X67" s="49"/>
      <c r="Y67" s="49"/>
      <c r="Z67" s="22"/>
      <c r="AA67" s="22"/>
      <c r="AB67" s="22"/>
      <c r="AC67" s="22"/>
      <c r="AD67" s="22"/>
      <c r="AE67" s="25"/>
    </row>
    <row r="68" spans="4:31" ht="12.75" customHeight="1">
      <c r="D68" s="41"/>
      <c r="E68" s="9"/>
      <c r="F68" s="6"/>
      <c r="G68" s="6"/>
      <c r="H68" s="6"/>
      <c r="I68" s="6"/>
      <c r="J68" s="6"/>
      <c r="K68" s="6"/>
      <c r="L68" s="89"/>
      <c r="M68" s="48"/>
      <c r="N68" s="89"/>
      <c r="O68" s="26"/>
      <c r="P68" s="10"/>
      <c r="Q68" s="11"/>
      <c r="R68" s="45"/>
      <c r="S68" s="27"/>
      <c r="T68" s="22"/>
      <c r="U68" s="22"/>
      <c r="V68" s="22"/>
      <c r="W68" s="49"/>
      <c r="X68" s="49"/>
      <c r="Y68" s="49"/>
      <c r="Z68" s="22"/>
      <c r="AA68" s="22"/>
      <c r="AB68" s="22"/>
      <c r="AC68" s="22"/>
      <c r="AD68" s="22"/>
      <c r="AE68" s="25"/>
    </row>
    <row r="69" spans="4:31" ht="12.75" customHeight="1">
      <c r="D69" s="41"/>
      <c r="E69" s="9"/>
      <c r="F69" s="6"/>
      <c r="G69" s="6"/>
      <c r="H69" s="6"/>
      <c r="I69" s="6"/>
      <c r="J69" s="6"/>
      <c r="K69" s="6"/>
      <c r="L69" s="89"/>
      <c r="M69" s="48"/>
      <c r="N69" s="89"/>
      <c r="O69" s="26"/>
      <c r="P69" s="10"/>
      <c r="Q69" s="11"/>
      <c r="R69" s="45"/>
      <c r="S69" s="27"/>
      <c r="T69" s="22"/>
      <c r="U69" s="22"/>
      <c r="V69" s="22"/>
      <c r="W69" s="49"/>
      <c r="X69" s="49"/>
      <c r="Y69" s="49"/>
      <c r="Z69" s="22"/>
      <c r="AA69" s="22"/>
      <c r="AB69" s="22"/>
      <c r="AC69" s="22"/>
      <c r="AD69" s="22"/>
      <c r="AE69" s="25"/>
    </row>
    <row r="70" spans="4:31" ht="12.75" customHeight="1">
      <c r="D70" s="41"/>
      <c r="E70" s="9"/>
      <c r="F70" s="6"/>
      <c r="G70" s="6"/>
      <c r="H70" s="6"/>
      <c r="I70" s="6"/>
      <c r="J70" s="6"/>
      <c r="K70" s="6"/>
      <c r="L70" s="89"/>
      <c r="M70" s="48"/>
      <c r="N70" s="89"/>
      <c r="O70" s="26"/>
      <c r="P70" s="10"/>
      <c r="Q70" s="11"/>
      <c r="R70" s="45"/>
      <c r="S70" s="27"/>
      <c r="T70" s="22"/>
      <c r="U70" s="22"/>
      <c r="V70" s="22"/>
      <c r="W70" s="49"/>
      <c r="X70" s="49"/>
      <c r="Y70" s="49"/>
      <c r="Z70" s="22"/>
      <c r="AA70" s="22"/>
      <c r="AB70" s="22"/>
      <c r="AC70" s="22"/>
      <c r="AD70" s="22"/>
      <c r="AE70" s="25"/>
    </row>
    <row r="71" spans="4:31" ht="12.75" customHeight="1">
      <c r="D71" s="41"/>
      <c r="E71" s="9"/>
      <c r="F71" s="6"/>
      <c r="G71" s="6"/>
      <c r="H71" s="6"/>
      <c r="I71" s="6"/>
      <c r="J71" s="6"/>
      <c r="K71" s="6"/>
      <c r="L71" s="89"/>
      <c r="M71" s="48"/>
      <c r="N71" s="89"/>
      <c r="O71" s="26"/>
      <c r="P71" s="10"/>
      <c r="Q71" s="11"/>
      <c r="R71" s="45"/>
      <c r="S71" s="27"/>
      <c r="T71" s="22"/>
      <c r="U71" s="22"/>
      <c r="V71" s="22"/>
      <c r="W71" s="49"/>
      <c r="X71" s="49"/>
      <c r="Y71" s="49"/>
      <c r="Z71" s="22"/>
      <c r="AA71" s="22"/>
      <c r="AB71" s="22"/>
      <c r="AC71" s="22"/>
      <c r="AD71" s="22"/>
      <c r="AE71" s="25"/>
    </row>
    <row r="72" spans="4:31" ht="13.5" thickBot="1">
      <c r="D72" s="41"/>
      <c r="E72" s="69"/>
      <c r="F72" s="70"/>
      <c r="G72" s="70"/>
      <c r="H72" s="70"/>
      <c r="I72" s="70"/>
      <c r="J72" s="70"/>
      <c r="K72" s="70"/>
      <c r="L72" s="71"/>
      <c r="M72" s="730"/>
      <c r="N72" s="71"/>
      <c r="O72" s="731"/>
      <c r="P72" s="73"/>
      <c r="Q72" s="74"/>
      <c r="R72" s="75"/>
      <c r="S72" s="732"/>
      <c r="T72" s="733"/>
      <c r="U72" s="733"/>
      <c r="V72" s="733"/>
      <c r="W72" s="733"/>
      <c r="X72" s="733"/>
      <c r="Y72" s="733"/>
      <c r="Z72" s="733"/>
      <c r="AA72" s="733"/>
      <c r="AB72" s="733"/>
      <c r="AC72" s="733"/>
      <c r="AD72" s="733"/>
      <c r="AE72" s="734"/>
    </row>
    <row r="73" spans="4:31" ht="12" customHeight="1" thickBot="1">
      <c r="E73" s="1036" t="s">
        <v>33</v>
      </c>
      <c r="F73" s="1037"/>
      <c r="G73" s="1037"/>
      <c r="H73" s="1038"/>
      <c r="I73" s="1038"/>
      <c r="J73" s="1038"/>
      <c r="K73" s="1038"/>
      <c r="L73" s="1038"/>
      <c r="M73" s="1038"/>
      <c r="N73" s="1038"/>
      <c r="O73" s="1038"/>
      <c r="P73" s="1038"/>
      <c r="Q73" s="1038"/>
      <c r="R73" s="1038"/>
      <c r="S73" s="735">
        <f>S41+S46+S51+S57</f>
        <v>20516212.390000001</v>
      </c>
      <c r="T73" s="21">
        <f t="shared" ref="T73:AE73" si="10">SUM(T18:T72)</f>
        <v>0</v>
      </c>
      <c r="U73" s="21">
        <f t="shared" si="10"/>
        <v>0</v>
      </c>
      <c r="V73" s="21">
        <f t="shared" si="10"/>
        <v>0</v>
      </c>
      <c r="W73" s="21">
        <f t="shared" si="10"/>
        <v>2151330.2999999998</v>
      </c>
      <c r="X73" s="21">
        <f t="shared" si="10"/>
        <v>966445.97</v>
      </c>
      <c r="Y73" s="21">
        <f t="shared" si="10"/>
        <v>3637337.41</v>
      </c>
      <c r="Z73" s="21">
        <f t="shared" si="10"/>
        <v>3178632.65</v>
      </c>
      <c r="AA73" s="21">
        <f t="shared" si="10"/>
        <v>2809383.12</v>
      </c>
      <c r="AB73" s="21">
        <f t="shared" si="10"/>
        <v>2981611.96</v>
      </c>
      <c r="AC73" s="21">
        <f t="shared" si="10"/>
        <v>2472045.71</v>
      </c>
      <c r="AD73" s="21">
        <f>SUM(AD18:AD72)</f>
        <v>769425.27</v>
      </c>
      <c r="AE73" s="21">
        <f t="shared" si="10"/>
        <v>1550000</v>
      </c>
    </row>
    <row r="74" spans="4:31" ht="9" customHeight="1" thickBot="1">
      <c r="E74" s="8"/>
      <c r="F74" s="8"/>
      <c r="G74" s="8"/>
      <c r="H74" s="8"/>
      <c r="I74" s="8"/>
      <c r="J74" s="8"/>
      <c r="K74" s="8"/>
      <c r="L74" s="76"/>
      <c r="M74" s="8"/>
      <c r="N74" s="8"/>
      <c r="O74" s="8"/>
      <c r="P74" s="8"/>
      <c r="Q74" s="8"/>
      <c r="R74" s="76"/>
      <c r="S74" s="8"/>
      <c r="T74" s="8"/>
      <c r="U74" s="8"/>
      <c r="V74" s="8"/>
      <c r="W74" s="55"/>
      <c r="X74" s="55"/>
      <c r="Y74" s="55"/>
      <c r="Z74" s="55"/>
      <c r="AA74" s="55"/>
      <c r="AB74" s="55"/>
      <c r="AC74" s="55"/>
      <c r="AD74" s="55"/>
      <c r="AE74" s="55"/>
    </row>
    <row r="75" spans="4:31" ht="15" customHeight="1" thickTop="1" thickBot="1">
      <c r="E75" s="1039" t="s">
        <v>33</v>
      </c>
      <c r="F75" s="1040"/>
      <c r="G75" s="1040"/>
      <c r="H75" s="1040"/>
      <c r="I75" s="1040"/>
      <c r="J75" s="1040"/>
      <c r="K75" s="1040"/>
      <c r="L75" s="1040"/>
      <c r="M75" s="1040"/>
      <c r="N75" s="1040"/>
      <c r="O75" s="1040"/>
      <c r="P75" s="1040"/>
      <c r="Q75" s="1040"/>
      <c r="R75" s="1041"/>
      <c r="S75" s="736">
        <f>'A-1 FAIS'!P53+'A-2 FISMAA'!S73</f>
        <v>70531185.650000006</v>
      </c>
      <c r="T75" s="3">
        <f>'A-1 FAIS'!Q51+'A-2 FISMAA'!T73</f>
        <v>0</v>
      </c>
      <c r="U75" s="3">
        <f>'A-1 FAIS'!R51+'A-2 FISMAA'!U73</f>
        <v>0</v>
      </c>
      <c r="V75" s="3">
        <f>'A-1 FAIS'!S51+'A-2 FISMAA'!V73</f>
        <v>4208483.16</v>
      </c>
      <c r="W75" s="3">
        <f>'A-1 FAIS'!T51+'A-2 FISMAA'!W73</f>
        <v>7666278.8099999996</v>
      </c>
      <c r="X75" s="3">
        <f>'A-1 FAIS'!U51+'A-2 FISMAA'!X73</f>
        <v>9961394.4800000004</v>
      </c>
      <c r="Y75" s="3">
        <f>'A-1 FAIS'!V51+'A-2 FISMAA'!Y73</f>
        <v>17893294.740000002</v>
      </c>
      <c r="Z75" s="3">
        <f>'A-1 FAIS'!W51+'A-2 FISMAA'!Z73</f>
        <v>14658924.780000001</v>
      </c>
      <c r="AA75" s="3">
        <f>'A-1 FAIS'!X51+'A-2 FISMAA'!AA73</f>
        <v>8369726.7400000002</v>
      </c>
      <c r="AB75" s="3">
        <f>'A-1 FAIS'!Y51+'A-2 FISMAA'!AB73</f>
        <v>2981611.96</v>
      </c>
      <c r="AC75" s="3">
        <f>'A-1 FAIS'!Z51+'A-2 FISMAA'!AC73</f>
        <v>2472045.71</v>
      </c>
      <c r="AD75" s="3">
        <f>'A-1 FAIS'!AA51+'A-2 FISMAA'!AD73</f>
        <v>769425.27</v>
      </c>
      <c r="AE75" s="3" t="e">
        <f>'A-1 FAIS'!#REF!+'A-2 FISMAA'!AE73</f>
        <v>#REF!</v>
      </c>
    </row>
    <row r="76" spans="4:31" ht="9" customHeight="1" thickBot="1">
      <c r="E76" s="8"/>
      <c r="F76" s="8"/>
      <c r="G76" s="8"/>
      <c r="H76" s="8"/>
      <c r="I76" s="8"/>
      <c r="J76" s="8"/>
      <c r="K76" s="8"/>
      <c r="L76" s="76"/>
      <c r="M76" s="8"/>
      <c r="N76" s="8"/>
      <c r="O76" s="8"/>
      <c r="P76" s="8"/>
      <c r="Q76" s="8"/>
      <c r="R76" s="76"/>
      <c r="S76" s="8"/>
      <c r="T76" s="8"/>
      <c r="U76" s="8"/>
      <c r="V76" s="8"/>
      <c r="W76" s="55"/>
      <c r="X76" s="55"/>
      <c r="Y76" s="55"/>
      <c r="Z76" s="55"/>
      <c r="AA76" s="55"/>
      <c r="AB76" s="55"/>
      <c r="AC76" s="55"/>
      <c r="AD76" s="55"/>
      <c r="AE76" s="55"/>
    </row>
    <row r="77" spans="4:31" ht="6.75" customHeight="1" thickTop="1"/>
    <row r="78" spans="4:31" ht="45" customHeight="1">
      <c r="H78" s="1003" t="s">
        <v>53</v>
      </c>
      <c r="I78" s="1003"/>
      <c r="J78" s="1003"/>
      <c r="K78" s="1003"/>
      <c r="L78" s="1003"/>
      <c r="M78" s="1003"/>
      <c r="N78" s="56"/>
      <c r="O78" s="1003" t="s">
        <v>55</v>
      </c>
      <c r="P78" s="1003"/>
      <c r="Q78" s="57"/>
      <c r="R78" s="78"/>
      <c r="S78" s="35"/>
      <c r="T78" s="1003" t="s">
        <v>54</v>
      </c>
      <c r="U78" s="1003"/>
      <c r="V78" s="1003"/>
      <c r="X78" s="1003" t="s">
        <v>56</v>
      </c>
      <c r="Y78" s="1003"/>
      <c r="Z78" s="1003"/>
      <c r="AB78" s="1003" t="s">
        <v>42</v>
      </c>
      <c r="AC78" s="1003"/>
      <c r="AD78" s="1003"/>
      <c r="AE78" s="58"/>
    </row>
    <row r="79" spans="4:31">
      <c r="H79" s="1030" t="s">
        <v>15</v>
      </c>
      <c r="I79" s="1030"/>
      <c r="J79" s="1030"/>
      <c r="K79" s="1030"/>
      <c r="L79" s="1030"/>
      <c r="M79" s="1030"/>
      <c r="N79" s="59"/>
      <c r="O79" s="1030" t="s">
        <v>3</v>
      </c>
      <c r="P79" s="1030"/>
      <c r="Q79" s="60"/>
      <c r="R79" s="59"/>
      <c r="T79" s="1029" t="s">
        <v>39</v>
      </c>
      <c r="U79" s="1029"/>
      <c r="V79" s="1029"/>
      <c r="X79" s="1029" t="s">
        <v>2</v>
      </c>
      <c r="Y79" s="1029"/>
      <c r="Z79" s="1029"/>
      <c r="AB79" s="1030" t="s">
        <v>34</v>
      </c>
      <c r="AC79" s="1030"/>
      <c r="AD79" s="1030"/>
      <c r="AE79" s="61"/>
    </row>
    <row r="80" spans="4:31" ht="5.25" customHeight="1" thickBot="1">
      <c r="E80" s="16"/>
      <c r="F80" s="16"/>
      <c r="G80" s="16"/>
      <c r="H80" s="16"/>
      <c r="I80" s="16"/>
      <c r="J80" s="16"/>
      <c r="K80" s="16"/>
      <c r="L80" s="79"/>
      <c r="M80" s="16"/>
      <c r="N80" s="16"/>
      <c r="O80" s="16"/>
      <c r="P80" s="16"/>
      <c r="Q80" s="16"/>
      <c r="R80" s="79"/>
      <c r="S80" s="16"/>
      <c r="T80" s="16"/>
      <c r="U80" s="16"/>
      <c r="V80" s="16"/>
      <c r="W80" s="16"/>
      <c r="X80" s="16"/>
      <c r="Y80" s="16"/>
      <c r="Z80" s="16"/>
      <c r="AA80" s="16"/>
      <c r="AB80" s="16"/>
      <c r="AC80" s="16"/>
      <c r="AD80" s="16"/>
      <c r="AE80" s="16"/>
    </row>
    <row r="81" spans="2:99" ht="9" customHeight="1">
      <c r="E81" s="62"/>
      <c r="F81" s="62"/>
      <c r="G81" s="62"/>
      <c r="H81" s="62"/>
      <c r="I81" s="62"/>
      <c r="J81" s="62"/>
      <c r="K81" s="62"/>
      <c r="L81" s="81"/>
      <c r="M81" s="62"/>
    </row>
    <row r="82" spans="2:99" ht="1.5" customHeight="1">
      <c r="E82" s="13"/>
      <c r="F82" s="13"/>
      <c r="G82" s="13"/>
      <c r="H82" s="13"/>
      <c r="I82" s="13"/>
      <c r="J82" s="13"/>
      <c r="K82" s="13"/>
      <c r="L82" s="65"/>
      <c r="M82" s="13"/>
      <c r="N82" s="13"/>
      <c r="O82" s="13"/>
      <c r="P82" s="13"/>
      <c r="Q82" s="13"/>
      <c r="R82" s="65"/>
      <c r="S82" s="13"/>
      <c r="CU82" s="80"/>
    </row>
    <row r="83" spans="2:99" ht="20.25" customHeight="1">
      <c r="E83" s="13"/>
      <c r="F83" s="13"/>
      <c r="G83" s="13"/>
      <c r="H83" s="13"/>
      <c r="I83" s="13"/>
      <c r="J83" s="13"/>
      <c r="K83" s="13"/>
      <c r="L83" s="65"/>
      <c r="M83" s="13"/>
      <c r="N83" s="13"/>
      <c r="O83" s="13"/>
      <c r="P83" s="13"/>
      <c r="Q83" s="13"/>
      <c r="R83" s="65"/>
      <c r="AC83" s="63" t="s">
        <v>11</v>
      </c>
      <c r="AD83" s="63" t="s">
        <v>1</v>
      </c>
      <c r="AE83" s="63" t="s">
        <v>0</v>
      </c>
      <c r="CU83" s="13"/>
    </row>
    <row r="84" spans="2:99">
      <c r="B84" s="12">
        <f>SUBTOTAL(3,B18:B68)</f>
        <v>33</v>
      </c>
      <c r="E84" s="13"/>
      <c r="F84" s="13"/>
      <c r="G84" s="13"/>
      <c r="H84" s="13"/>
      <c r="I84" s="13"/>
      <c r="J84" s="13"/>
      <c r="K84" s="13"/>
      <c r="L84" s="65"/>
      <c r="M84" s="13"/>
      <c r="N84" s="13"/>
      <c r="O84" s="13"/>
      <c r="P84" s="13"/>
      <c r="Q84" s="13"/>
      <c r="R84" s="65"/>
      <c r="S84" s="13"/>
      <c r="T84" s="13"/>
      <c r="U84" s="13"/>
      <c r="V84" s="13"/>
      <c r="AB84" s="64" t="s">
        <v>35</v>
      </c>
      <c r="AC84" s="63" t="e">
        <f>#REF!</f>
        <v>#REF!</v>
      </c>
      <c r="AD84" s="63" t="e">
        <f>#REF!</f>
        <v>#REF!</v>
      </c>
      <c r="AE84" s="63" t="e">
        <f>#REF!</f>
        <v>#REF!</v>
      </c>
    </row>
    <row r="85" spans="2:99" ht="7.5" customHeight="1">
      <c r="E85" s="13"/>
      <c r="F85" s="13"/>
      <c r="G85" s="13"/>
      <c r="H85" s="13"/>
      <c r="I85" s="13"/>
      <c r="J85" s="13"/>
      <c r="K85" s="13"/>
      <c r="L85" s="65"/>
      <c r="M85" s="13"/>
      <c r="N85" s="13"/>
      <c r="O85" s="13"/>
      <c r="P85" s="13"/>
      <c r="Q85" s="13"/>
      <c r="R85" s="65"/>
      <c r="S85" s="13"/>
      <c r="T85" s="13"/>
      <c r="U85" s="13"/>
      <c r="V85" s="13"/>
    </row>
    <row r="88" spans="2:99">
      <c r="L88" s="720">
        <f>SUBTOTAL(3,L18:L72)</f>
        <v>33</v>
      </c>
      <c r="S88" s="27"/>
    </row>
  </sheetData>
  <mergeCells count="41">
    <mergeCell ref="AB15:AB16"/>
    <mergeCell ref="E14:S14"/>
    <mergeCell ref="W15:W16"/>
    <mergeCell ref="X15:X16"/>
    <mergeCell ref="Y15:Y16"/>
    <mergeCell ref="V15:V16"/>
    <mergeCell ref="L15:L16"/>
    <mergeCell ref="T14:AE14"/>
    <mergeCell ref="AC15:AC16"/>
    <mergeCell ref="T78:V78"/>
    <mergeCell ref="X78:Z78"/>
    <mergeCell ref="E75:R75"/>
    <mergeCell ref="L7:AC7"/>
    <mergeCell ref="E2:J6"/>
    <mergeCell ref="O2:AB2"/>
    <mergeCell ref="O3:AB3"/>
    <mergeCell ref="AA4:AE4"/>
    <mergeCell ref="O6:Y6"/>
    <mergeCell ref="E9:H9"/>
    <mergeCell ref="E13:AA13"/>
    <mergeCell ref="AB13:AE13"/>
    <mergeCell ref="AD15:AD16"/>
    <mergeCell ref="AE15:AE16"/>
    <mergeCell ref="Z15:Z16"/>
    <mergeCell ref="AA15:AA16"/>
    <mergeCell ref="AB78:AD78"/>
    <mergeCell ref="X79:Z79"/>
    <mergeCell ref="AB79:AD79"/>
    <mergeCell ref="U15:U16"/>
    <mergeCell ref="E15:J15"/>
    <mergeCell ref="O15:R15"/>
    <mergeCell ref="H79:M79"/>
    <mergeCell ref="O79:P79"/>
    <mergeCell ref="T79:V79"/>
    <mergeCell ref="M15:M16"/>
    <mergeCell ref="N15:N16"/>
    <mergeCell ref="S15:S16"/>
    <mergeCell ref="T15:T16"/>
    <mergeCell ref="E73:R73"/>
    <mergeCell ref="H78:M78"/>
    <mergeCell ref="O78:P78"/>
  </mergeCells>
  <dataValidations count="1">
    <dataValidation type="list" allowBlank="1" showInputMessage="1" showErrorMessage="1" sqref="A18:A40 A53:A56 A48:A50 A43:A45">
      <formula1>anexos</formula1>
    </dataValidation>
  </dataValidations>
  <printOptions horizontalCentered="1"/>
  <pageMargins left="0.78740157480314965" right="0.78740157480314965" top="0.74803149606299213" bottom="0.35433070866141736" header="0.31496062992125984" footer="0.31496062992125984"/>
  <pageSetup paperSize="5" scale="58" fitToHeight="2" orientation="landscape" r:id="rId1"/>
  <rowBreaks count="1" manualBreakCount="1">
    <brk id="50" min="4" max="36" man="1"/>
  </rowBreaks>
  <drawing r:id="rId2"/>
</worksheet>
</file>

<file path=xl/worksheets/sheet4.xml><?xml version="1.0" encoding="utf-8"?>
<worksheet xmlns="http://schemas.openxmlformats.org/spreadsheetml/2006/main" xmlns:r="http://schemas.openxmlformats.org/officeDocument/2006/relationships">
  <sheetPr>
    <tabColor rgb="FF00B050"/>
    <pageSetUpPr fitToPage="1"/>
  </sheetPr>
  <dimension ref="A2:CZ49"/>
  <sheetViews>
    <sheetView view="pageBreakPreview" topLeftCell="P20" zoomScaleSheetLayoutView="100" workbookViewId="0">
      <selection activeCell="T39" sqref="T39:AE39"/>
    </sheetView>
  </sheetViews>
  <sheetFormatPr baseColWidth="10" defaultRowHeight="12.75"/>
  <cols>
    <col min="1" max="1" width="11.42578125" style="12"/>
    <col min="2" max="3" width="6.7109375" style="12" customWidth="1"/>
    <col min="4" max="4" width="0.85546875" style="12" customWidth="1"/>
    <col min="5" max="5" width="3.7109375" style="12" customWidth="1"/>
    <col min="6" max="6" width="6.140625" style="12" customWidth="1"/>
    <col min="7" max="11" width="3.7109375" style="12" customWidth="1"/>
    <col min="12" max="12" width="5.7109375" style="12" customWidth="1"/>
    <col min="13" max="13" width="25.7109375" style="12" customWidth="1"/>
    <col min="14" max="14" width="7.7109375" style="12" customWidth="1"/>
    <col min="15" max="15" width="25.7109375" style="12" customWidth="1"/>
    <col min="16" max="16" width="20.7109375" style="12" customWidth="1"/>
    <col min="17" max="18" width="12.7109375" style="12" customWidth="1"/>
    <col min="19" max="19" width="11.7109375" style="12" customWidth="1"/>
    <col min="20" max="31" width="10.7109375" style="12" customWidth="1"/>
    <col min="32" max="32" width="14.42578125" style="12" bestFit="1" customWidth="1"/>
    <col min="33" max="16384" width="11.42578125" style="12"/>
  </cols>
  <sheetData>
    <row r="2" spans="2:32">
      <c r="E2" s="999"/>
      <c r="F2" s="999"/>
      <c r="G2" s="999"/>
      <c r="H2" s="999"/>
      <c r="I2" s="999"/>
      <c r="J2" s="999"/>
      <c r="K2" s="30"/>
      <c r="L2" s="31"/>
      <c r="M2" s="31"/>
      <c r="O2" s="1000" t="s">
        <v>38</v>
      </c>
      <c r="P2" s="1000"/>
      <c r="Q2" s="1000"/>
      <c r="R2" s="1000"/>
      <c r="S2" s="1000"/>
      <c r="T2" s="1000"/>
      <c r="U2" s="1000"/>
      <c r="V2" s="1000"/>
      <c r="W2" s="1000"/>
      <c r="X2" s="1000"/>
      <c r="Y2" s="1000"/>
      <c r="Z2" s="1000"/>
      <c r="AA2" s="1000"/>
      <c r="AB2" s="1000"/>
    </row>
    <row r="3" spans="2:32">
      <c r="E3" s="999"/>
      <c r="F3" s="999"/>
      <c r="G3" s="999"/>
      <c r="H3" s="999"/>
      <c r="I3" s="999"/>
      <c r="J3" s="999"/>
      <c r="L3" s="31"/>
      <c r="M3" s="31"/>
      <c r="O3" s="1000" t="s">
        <v>104</v>
      </c>
      <c r="P3" s="1000"/>
      <c r="Q3" s="1000"/>
      <c r="R3" s="1000"/>
      <c r="S3" s="1000"/>
      <c r="T3" s="1000"/>
      <c r="U3" s="1000"/>
      <c r="V3" s="1000"/>
      <c r="W3" s="1000"/>
      <c r="X3" s="1000"/>
      <c r="Y3" s="1000"/>
      <c r="Z3" s="1000"/>
      <c r="AA3" s="1000"/>
      <c r="AB3" s="1000"/>
      <c r="AC3" s="13"/>
      <c r="AD3" s="13"/>
      <c r="AE3" s="13"/>
    </row>
    <row r="4" spans="2:32">
      <c r="E4" s="999"/>
      <c r="F4" s="999"/>
      <c r="G4" s="999"/>
      <c r="H4" s="999"/>
      <c r="I4" s="999"/>
      <c r="J4" s="999"/>
      <c r="K4" s="30"/>
      <c r="L4" s="31"/>
      <c r="M4" s="31"/>
      <c r="AA4" s="1064" t="s">
        <v>50</v>
      </c>
      <c r="AB4" s="1002"/>
      <c r="AC4" s="1002"/>
      <c r="AD4" s="1002"/>
      <c r="AE4" s="1002"/>
    </row>
    <row r="5" spans="2:32">
      <c r="E5" s="999"/>
      <c r="F5" s="999"/>
      <c r="G5" s="999"/>
      <c r="H5" s="999"/>
      <c r="I5" s="999"/>
      <c r="J5" s="999"/>
      <c r="K5" s="30"/>
      <c r="L5" s="31"/>
      <c r="M5" s="31"/>
      <c r="AC5" s="13"/>
      <c r="AD5" s="13"/>
      <c r="AE5" s="13"/>
    </row>
    <row r="6" spans="2:32">
      <c r="E6" s="999"/>
      <c r="F6" s="999"/>
      <c r="G6" s="999"/>
      <c r="H6" s="999"/>
      <c r="I6" s="999"/>
      <c r="J6" s="999"/>
      <c r="K6" s="31"/>
      <c r="L6" s="31"/>
      <c r="M6" s="31"/>
      <c r="O6" s="1043"/>
      <c r="P6" s="1043"/>
      <c r="Q6" s="1043"/>
      <c r="R6" s="1043"/>
      <c r="S6" s="1043"/>
      <c r="T6" s="1043"/>
      <c r="U6" s="1043"/>
      <c r="V6" s="1043"/>
      <c r="W6" s="1043"/>
      <c r="X6" s="1043"/>
      <c r="Y6" s="1043"/>
    </row>
    <row r="7" spans="2:32">
      <c r="E7" s="52"/>
      <c r="F7" s="52"/>
      <c r="G7" s="52"/>
      <c r="H7" s="52"/>
      <c r="I7" s="739"/>
      <c r="J7" s="52"/>
      <c r="K7" s="52"/>
      <c r="L7" s="1000" t="s">
        <v>37</v>
      </c>
      <c r="M7" s="1000"/>
      <c r="N7" s="1000"/>
      <c r="O7" s="1000"/>
      <c r="P7" s="1000"/>
      <c r="Q7" s="1000"/>
      <c r="R7" s="1000"/>
      <c r="S7" s="1000"/>
      <c r="T7" s="1000"/>
      <c r="U7" s="1000"/>
      <c r="V7" s="1000"/>
      <c r="W7" s="1000"/>
      <c r="X7" s="1000"/>
      <c r="Y7" s="1000"/>
      <c r="Z7" s="1000"/>
      <c r="AA7" s="1000"/>
      <c r="AB7" s="1000"/>
      <c r="AC7" s="1000"/>
    </row>
    <row r="8" spans="2:32" ht="13.5" thickBot="1">
      <c r="G8" s="14"/>
      <c r="H8" s="14"/>
      <c r="I8" s="14"/>
      <c r="J8" s="14"/>
      <c r="K8" s="14"/>
      <c r="L8" s="14"/>
      <c r="M8" s="14"/>
      <c r="N8" s="14"/>
      <c r="O8" s="14"/>
      <c r="P8" s="14"/>
      <c r="Q8" s="14"/>
      <c r="R8" s="14"/>
      <c r="S8" s="14"/>
      <c r="T8" s="14"/>
      <c r="U8" s="14"/>
      <c r="V8" s="14"/>
      <c r="W8" s="14"/>
      <c r="X8" s="14"/>
      <c r="Y8" s="14"/>
      <c r="Z8" s="14"/>
      <c r="AA8" s="14"/>
      <c r="AB8" s="14"/>
      <c r="AC8" s="14"/>
      <c r="AD8" s="14"/>
      <c r="AE8" s="14"/>
    </row>
    <row r="9" spans="2:32" ht="13.5" thickBot="1">
      <c r="E9" s="1044" t="s">
        <v>40</v>
      </c>
      <c r="F9" s="1045"/>
      <c r="G9" s="1046"/>
      <c r="H9" s="51"/>
      <c r="I9" s="737"/>
      <c r="J9" s="32" t="s">
        <v>16</v>
      </c>
      <c r="K9" s="33"/>
      <c r="L9" s="33"/>
      <c r="M9" s="33"/>
      <c r="N9" s="34"/>
      <c r="O9" s="35"/>
      <c r="P9" s="36"/>
      <c r="Q9" s="53"/>
      <c r="R9" s="53"/>
      <c r="S9" s="53"/>
      <c r="T9" s="53"/>
      <c r="U9" s="53"/>
      <c r="V9" s="53"/>
      <c r="W9" s="53"/>
      <c r="X9" s="53"/>
      <c r="Y9" s="53"/>
      <c r="Z9" s="53"/>
      <c r="AA9" s="53"/>
      <c r="AB9" s="53"/>
      <c r="AC9" s="53"/>
      <c r="AD9" s="53"/>
      <c r="AE9" s="53"/>
    </row>
    <row r="10" spans="2:32" s="29" customFormat="1" ht="11.25">
      <c r="O10" s="37"/>
      <c r="P10" s="15"/>
      <c r="Q10" s="15"/>
      <c r="R10" s="15"/>
      <c r="S10" s="15"/>
      <c r="T10" s="15"/>
      <c r="U10" s="15"/>
      <c r="V10" s="15" t="s">
        <v>17</v>
      </c>
      <c r="W10" s="38" t="s">
        <v>43</v>
      </c>
      <c r="X10" s="15" t="s">
        <v>18</v>
      </c>
      <c r="Y10" s="38" t="s">
        <v>44</v>
      </c>
      <c r="Z10" s="15" t="s">
        <v>45</v>
      </c>
      <c r="AA10" s="38">
        <v>31</v>
      </c>
      <c r="AB10" s="39" t="s">
        <v>18</v>
      </c>
      <c r="AC10" s="38" t="s">
        <v>46</v>
      </c>
      <c r="AD10" s="39" t="s">
        <v>18</v>
      </c>
      <c r="AE10" s="38">
        <v>2015</v>
      </c>
      <c r="AF10" s="40"/>
    </row>
    <row r="11" spans="2:32" s="29" customFormat="1" ht="12" thickBot="1">
      <c r="O11" s="37"/>
      <c r="P11" s="15"/>
      <c r="Q11" s="15"/>
      <c r="R11" s="15"/>
      <c r="S11" s="15"/>
      <c r="T11" s="15"/>
      <c r="U11" s="15"/>
      <c r="V11" s="15"/>
      <c r="W11" s="15"/>
      <c r="X11" s="15"/>
      <c r="Y11" s="15"/>
      <c r="Z11" s="15"/>
      <c r="AA11" s="15"/>
      <c r="AB11" s="39"/>
      <c r="AC11" s="15"/>
      <c r="AD11" s="39"/>
      <c r="AE11" s="15"/>
      <c r="AF11" s="40"/>
    </row>
    <row r="12" spans="2:32" ht="11.25" hidden="1" customHeight="1" thickBot="1">
      <c r="B12" s="12">
        <v>3</v>
      </c>
      <c r="E12" s="12">
        <v>4</v>
      </c>
      <c r="F12" s="12">
        <v>5</v>
      </c>
      <c r="G12" s="12">
        <v>6</v>
      </c>
      <c r="H12" s="12">
        <v>7</v>
      </c>
      <c r="I12" s="12">
        <v>8</v>
      </c>
      <c r="J12" s="12">
        <v>9</v>
      </c>
      <c r="K12" s="12">
        <v>10</v>
      </c>
      <c r="P12" s="16"/>
      <c r="Q12" s="13"/>
      <c r="R12" s="13"/>
      <c r="S12" s="13"/>
    </row>
    <row r="13" spans="2:32">
      <c r="E13" s="1047" t="s">
        <v>49</v>
      </c>
      <c r="F13" s="1048"/>
      <c r="G13" s="1048"/>
      <c r="H13" s="1048"/>
      <c r="I13" s="1048"/>
      <c r="J13" s="1048"/>
      <c r="K13" s="1048"/>
      <c r="L13" s="1048"/>
      <c r="M13" s="1048"/>
      <c r="N13" s="1048"/>
      <c r="O13" s="1048"/>
      <c r="P13" s="1048"/>
      <c r="Q13" s="1048"/>
      <c r="R13" s="1048"/>
      <c r="S13" s="1048"/>
      <c r="T13" s="1048"/>
      <c r="U13" s="1048"/>
      <c r="V13" s="1048"/>
      <c r="W13" s="1048"/>
      <c r="X13" s="1048"/>
      <c r="Y13" s="1048"/>
      <c r="Z13" s="1048"/>
      <c r="AA13" s="1049"/>
      <c r="AB13" s="1050" t="s">
        <v>48</v>
      </c>
      <c r="AC13" s="1048"/>
      <c r="AD13" s="1048"/>
      <c r="AE13" s="1051"/>
    </row>
    <row r="14" spans="2:32">
      <c r="E14" s="1065" t="e">
        <f>VLOOKUP(A17,#REF!,15,0)</f>
        <v>#REF!</v>
      </c>
      <c r="F14" s="1066"/>
      <c r="G14" s="1066"/>
      <c r="H14" s="1066"/>
      <c r="I14" s="1066"/>
      <c r="J14" s="1066"/>
      <c r="K14" s="1066"/>
      <c r="L14" s="1066"/>
      <c r="M14" s="1066"/>
      <c r="N14" s="1066"/>
      <c r="O14" s="1066"/>
      <c r="P14" s="1066"/>
      <c r="Q14" s="1066"/>
      <c r="R14" s="1066"/>
      <c r="S14" s="1067"/>
      <c r="T14" s="1056" t="s">
        <v>41</v>
      </c>
      <c r="U14" s="1057"/>
      <c r="V14" s="1057"/>
      <c r="W14" s="1057"/>
      <c r="X14" s="1057"/>
      <c r="Y14" s="1057"/>
      <c r="Z14" s="1057"/>
      <c r="AA14" s="1057"/>
      <c r="AB14" s="1057"/>
      <c r="AC14" s="1057"/>
      <c r="AD14" s="1057"/>
      <c r="AE14" s="1058"/>
    </row>
    <row r="15" spans="2:32" ht="12.75" customHeight="1">
      <c r="E15" s="1031" t="s">
        <v>36</v>
      </c>
      <c r="F15" s="1032"/>
      <c r="G15" s="1032"/>
      <c r="H15" s="1032"/>
      <c r="I15" s="1032"/>
      <c r="J15" s="1063"/>
      <c r="K15" s="1061" t="s">
        <v>12</v>
      </c>
      <c r="L15" s="996" t="s">
        <v>19</v>
      </c>
      <c r="M15" s="991" t="s">
        <v>20</v>
      </c>
      <c r="N15" s="1023" t="s">
        <v>21</v>
      </c>
      <c r="O15" s="1033" t="s">
        <v>22</v>
      </c>
      <c r="P15" s="1034"/>
      <c r="Q15" s="1034"/>
      <c r="R15" s="1035"/>
      <c r="S15" s="991" t="s">
        <v>23</v>
      </c>
      <c r="T15" s="998" t="s">
        <v>10</v>
      </c>
      <c r="U15" s="998" t="s">
        <v>9</v>
      </c>
      <c r="V15" s="998" t="s">
        <v>8</v>
      </c>
      <c r="W15" s="998" t="s">
        <v>24</v>
      </c>
      <c r="X15" s="998" t="s">
        <v>25</v>
      </c>
      <c r="Y15" s="998" t="s">
        <v>26</v>
      </c>
      <c r="Z15" s="998" t="s">
        <v>27</v>
      </c>
      <c r="AA15" s="998" t="s">
        <v>28</v>
      </c>
      <c r="AB15" s="998" t="s">
        <v>7</v>
      </c>
      <c r="AC15" s="998" t="s">
        <v>6</v>
      </c>
      <c r="AD15" s="998" t="s">
        <v>5</v>
      </c>
      <c r="AE15" s="1052" t="s">
        <v>4</v>
      </c>
    </row>
    <row r="16" spans="2:32" ht="16.5" customHeight="1">
      <c r="B16" s="398" t="s">
        <v>200</v>
      </c>
      <c r="C16" s="398" t="s">
        <v>201</v>
      </c>
      <c r="E16" s="748" t="s">
        <v>227</v>
      </c>
      <c r="F16" s="746" t="s">
        <v>228</v>
      </c>
      <c r="G16" s="747" t="s">
        <v>152</v>
      </c>
      <c r="H16" s="747" t="s">
        <v>14</v>
      </c>
      <c r="I16" s="747" t="s">
        <v>153</v>
      </c>
      <c r="J16" s="747" t="s">
        <v>13</v>
      </c>
      <c r="K16" s="1062"/>
      <c r="L16" s="997"/>
      <c r="M16" s="992"/>
      <c r="N16" s="991"/>
      <c r="O16" s="67" t="s">
        <v>29</v>
      </c>
      <c r="P16" s="67" t="s">
        <v>30</v>
      </c>
      <c r="Q16" s="54" t="s">
        <v>31</v>
      </c>
      <c r="R16" s="50" t="s">
        <v>32</v>
      </c>
      <c r="S16" s="992"/>
      <c r="T16" s="998"/>
      <c r="U16" s="998"/>
      <c r="V16" s="998"/>
      <c r="W16" s="998"/>
      <c r="X16" s="998"/>
      <c r="Y16" s="998"/>
      <c r="Z16" s="998"/>
      <c r="AA16" s="998"/>
      <c r="AB16" s="998"/>
      <c r="AC16" s="998"/>
      <c r="AD16" s="998"/>
      <c r="AE16" s="1052"/>
    </row>
    <row r="17" spans="1:33" ht="16.5">
      <c r="A17" s="653" t="s">
        <v>209</v>
      </c>
      <c r="B17" s="653" t="str">
        <f>IFERROR(VLOOKUP($A17,#REF!,B12,0),"-")</f>
        <v>-</v>
      </c>
      <c r="C17" s="653">
        <v>6122</v>
      </c>
      <c r="D17" s="9"/>
      <c r="E17" s="6" t="str">
        <f>IFERROR(VLOOKUP($A17,#REF!,E12,0),"-")</f>
        <v>-</v>
      </c>
      <c r="F17" s="6" t="str">
        <f>IFERROR(VLOOKUP($A17,#REF!,F12,0),"-")</f>
        <v>-</v>
      </c>
      <c r="G17" s="6" t="str">
        <f>IFERROR(VLOOKUP($A17,#REF!,G12,0),"-")</f>
        <v>-</v>
      </c>
      <c r="H17" s="6" t="str">
        <f>IFERROR(VLOOKUP($A17,#REF!,H12,0),"-")</f>
        <v>-</v>
      </c>
      <c r="I17" s="6" t="str">
        <f>IFERROR(VLOOKUP($A17,#REF!,I12,0),"-")</f>
        <v>-</v>
      </c>
      <c r="J17" s="6" t="str">
        <f>IFERROR(VLOOKUP($A17,#REF!,J12,0),"-")</f>
        <v>-</v>
      </c>
      <c r="K17" s="89" t="str">
        <f>IFERROR(VLOOKUP($A17,#REF!,K12,0),"-")</f>
        <v>-</v>
      </c>
      <c r="L17" s="88"/>
      <c r="M17" s="89" t="str">
        <f>UPPER("Rehabilitación del Teatro Centenario ")</f>
        <v xml:space="preserve">REHABILITACIÓN DEL TEATRO CENTENARIO </v>
      </c>
      <c r="N17" s="10" t="s">
        <v>47</v>
      </c>
      <c r="O17" s="10" t="str">
        <f>UPPER("Tlalnepantla Centro")</f>
        <v>TLALNEPANTLA CENTRO</v>
      </c>
      <c r="P17" s="11"/>
      <c r="Q17" s="45"/>
      <c r="R17" s="23" t="str">
        <f>IF(S17&gt;6200200,"LICITACIÓN PÚBLICA",IF(S17&lt;773720,"ADJUDICACIÓN DIRECTA","INVITACIÓN RESTRINGIDA"))</f>
        <v>LICITACIÓN PÚBLICA</v>
      </c>
      <c r="S17" s="22">
        <v>11143024.560000001</v>
      </c>
      <c r="T17" s="22"/>
      <c r="U17" s="22"/>
      <c r="V17" s="22">
        <f>S17*0.3</f>
        <v>3342907.3680000002</v>
      </c>
      <c r="W17" s="23"/>
      <c r="X17" s="23">
        <f>S17*0.5</f>
        <v>5571512.2800000003</v>
      </c>
      <c r="Y17" s="23"/>
      <c r="Z17" s="23">
        <f>S17-V17-X17</f>
        <v>2228604.9119999995</v>
      </c>
      <c r="AA17" s="23"/>
      <c r="AB17" s="23"/>
      <c r="AC17" s="23"/>
      <c r="AD17" s="24"/>
      <c r="AF17" s="750">
        <f>SUM(U17:AE17)</f>
        <v>11143024.559999999</v>
      </c>
      <c r="AG17" s="12" t="str">
        <f t="shared" ref="AG17" si="0">IF(AF17=S17,"ok","mal")</f>
        <v>ok</v>
      </c>
    </row>
    <row r="18" spans="1:33">
      <c r="B18" s="653"/>
      <c r="C18" s="653"/>
      <c r="D18" s="41"/>
      <c r="E18" s="9"/>
      <c r="F18" s="6"/>
      <c r="G18" s="6"/>
      <c r="H18" s="6"/>
      <c r="I18" s="6"/>
      <c r="J18" s="6"/>
      <c r="K18" s="6"/>
      <c r="L18" s="6"/>
      <c r="M18" s="89"/>
      <c r="N18" s="88"/>
      <c r="O18" s="89"/>
      <c r="P18" s="10"/>
      <c r="Q18" s="10"/>
      <c r="R18" s="11"/>
      <c r="S18" s="45"/>
      <c r="T18" s="23"/>
      <c r="U18" s="22"/>
      <c r="V18" s="22"/>
      <c r="W18" s="22"/>
      <c r="X18" s="23"/>
      <c r="Y18" s="23"/>
      <c r="Z18" s="23"/>
      <c r="AA18" s="23"/>
      <c r="AB18" s="23"/>
      <c r="AC18" s="23"/>
      <c r="AD18" s="23"/>
      <c r="AE18" s="23"/>
      <c r="AF18" s="24"/>
    </row>
    <row r="19" spans="1:33">
      <c r="B19" s="653"/>
      <c r="C19" s="653"/>
      <c r="D19" s="41"/>
      <c r="E19" s="9"/>
      <c r="F19" s="6"/>
      <c r="G19" s="6"/>
      <c r="H19" s="6"/>
      <c r="I19" s="6"/>
      <c r="J19" s="6"/>
      <c r="K19" s="6"/>
      <c r="L19" s="6"/>
      <c r="M19" s="89"/>
      <c r="N19" s="88"/>
      <c r="O19" s="89"/>
      <c r="P19" s="10"/>
      <c r="Q19" s="10"/>
      <c r="R19" s="11"/>
      <c r="S19" s="45"/>
      <c r="T19" s="23"/>
      <c r="U19" s="22"/>
      <c r="V19" s="22"/>
      <c r="W19" s="22"/>
      <c r="X19" s="23"/>
      <c r="Y19" s="23"/>
      <c r="Z19" s="23"/>
      <c r="AA19" s="23"/>
      <c r="AB19" s="23"/>
      <c r="AC19" s="23"/>
      <c r="AD19" s="23"/>
      <c r="AE19" s="23"/>
      <c r="AF19" s="24"/>
    </row>
    <row r="20" spans="1:33">
      <c r="B20" s="653"/>
      <c r="C20" s="653"/>
      <c r="D20" s="41"/>
      <c r="E20" s="9"/>
      <c r="F20" s="6"/>
      <c r="G20" s="6"/>
      <c r="H20" s="6"/>
      <c r="I20" s="6"/>
      <c r="J20" s="6"/>
      <c r="K20" s="6"/>
      <c r="L20" s="6"/>
      <c r="M20" s="89"/>
      <c r="N20" s="88"/>
      <c r="O20" s="89"/>
      <c r="P20" s="10"/>
      <c r="Q20" s="10"/>
      <c r="R20" s="11"/>
      <c r="S20" s="45"/>
      <c r="T20" s="23"/>
      <c r="U20" s="22"/>
      <c r="V20" s="22"/>
      <c r="W20" s="22"/>
      <c r="X20" s="23"/>
      <c r="Y20" s="23"/>
      <c r="Z20" s="23"/>
      <c r="AA20" s="23"/>
      <c r="AB20" s="23"/>
      <c r="AC20" s="23"/>
      <c r="AD20" s="23"/>
      <c r="AE20" s="23"/>
      <c r="AF20" s="24"/>
    </row>
    <row r="21" spans="1:33">
      <c r="B21" s="653"/>
      <c r="C21" s="653"/>
      <c r="D21" s="41"/>
      <c r="E21" s="9"/>
      <c r="F21" s="6"/>
      <c r="G21" s="6"/>
      <c r="H21" s="6"/>
      <c r="I21" s="6"/>
      <c r="J21" s="6"/>
      <c r="K21" s="6"/>
      <c r="L21" s="6"/>
      <c r="M21" s="89"/>
      <c r="N21" s="88"/>
      <c r="O21" s="89"/>
      <c r="P21" s="10"/>
      <c r="Q21" s="10"/>
      <c r="R21" s="11"/>
      <c r="S21" s="45"/>
      <c r="T21" s="23"/>
      <c r="U21" s="22"/>
      <c r="V21" s="22"/>
      <c r="W21" s="22"/>
      <c r="X21" s="23"/>
      <c r="Y21" s="23"/>
      <c r="Z21" s="23"/>
      <c r="AA21" s="23"/>
      <c r="AB21" s="23"/>
      <c r="AC21" s="23"/>
      <c r="AD21" s="23"/>
      <c r="AE21" s="23"/>
      <c r="AF21" s="24"/>
    </row>
    <row r="22" spans="1:33">
      <c r="B22" s="653"/>
      <c r="C22" s="653"/>
      <c r="D22" s="41"/>
      <c r="E22" s="9"/>
      <c r="F22" s="6"/>
      <c r="G22" s="6"/>
      <c r="H22" s="6"/>
      <c r="I22" s="6"/>
      <c r="J22" s="6"/>
      <c r="K22" s="6"/>
      <c r="L22" s="6"/>
      <c r="M22" s="89"/>
      <c r="N22" s="88"/>
      <c r="O22" s="89"/>
      <c r="P22" s="10"/>
      <c r="Q22" s="10"/>
      <c r="R22" s="11"/>
      <c r="S22" s="45"/>
      <c r="T22" s="23"/>
      <c r="U22" s="22"/>
      <c r="V22" s="22"/>
      <c r="W22" s="22"/>
      <c r="X22" s="23"/>
      <c r="Y22" s="23"/>
      <c r="Z22" s="23"/>
      <c r="AA22" s="23"/>
      <c r="AB22" s="23"/>
      <c r="AC22" s="23"/>
      <c r="AD22" s="23"/>
      <c r="AE22" s="23"/>
      <c r="AF22" s="24"/>
    </row>
    <row r="23" spans="1:33">
      <c r="B23" s="653"/>
      <c r="C23" s="653"/>
      <c r="D23" s="41"/>
      <c r="E23" s="9"/>
      <c r="F23" s="6"/>
      <c r="G23" s="6"/>
      <c r="H23" s="6"/>
      <c r="I23" s="6"/>
      <c r="J23" s="6"/>
      <c r="K23" s="6"/>
      <c r="L23" s="6"/>
      <c r="M23" s="89"/>
      <c r="N23" s="88"/>
      <c r="O23" s="89"/>
      <c r="P23" s="10"/>
      <c r="Q23" s="10"/>
      <c r="R23" s="11"/>
      <c r="S23" s="45"/>
      <c r="T23" s="23"/>
      <c r="U23" s="22"/>
      <c r="V23" s="22"/>
      <c r="W23" s="22"/>
      <c r="X23" s="23"/>
      <c r="Y23" s="23"/>
      <c r="Z23" s="23"/>
      <c r="AA23" s="23"/>
      <c r="AB23" s="23"/>
      <c r="AC23" s="23"/>
      <c r="AD23" s="23"/>
      <c r="AE23" s="23"/>
      <c r="AF23" s="24"/>
    </row>
    <row r="24" spans="1:33">
      <c r="B24" s="653"/>
      <c r="C24" s="653"/>
      <c r="D24" s="41"/>
      <c r="E24" s="9"/>
      <c r="F24" s="6"/>
      <c r="G24" s="6"/>
      <c r="H24" s="6"/>
      <c r="I24" s="6"/>
      <c r="J24" s="6"/>
      <c r="K24" s="6"/>
      <c r="L24" s="6"/>
      <c r="M24" s="89"/>
      <c r="N24" s="88"/>
      <c r="O24" s="89"/>
      <c r="P24" s="10"/>
      <c r="Q24" s="10"/>
      <c r="R24" s="11"/>
      <c r="S24" s="45"/>
      <c r="T24" s="23"/>
      <c r="U24" s="22"/>
      <c r="V24" s="22"/>
      <c r="W24" s="22"/>
      <c r="X24" s="23"/>
      <c r="Y24" s="23"/>
      <c r="Z24" s="23"/>
      <c r="AA24" s="23"/>
      <c r="AB24" s="23"/>
      <c r="AC24" s="23"/>
      <c r="AD24" s="23"/>
      <c r="AE24" s="23"/>
      <c r="AF24" s="24"/>
    </row>
    <row r="25" spans="1:33">
      <c r="B25" s="653"/>
      <c r="C25" s="653"/>
      <c r="D25" s="41"/>
      <c r="E25" s="9"/>
      <c r="F25" s="6"/>
      <c r="G25" s="6"/>
      <c r="H25" s="6"/>
      <c r="I25" s="6"/>
      <c r="J25" s="6"/>
      <c r="K25" s="6"/>
      <c r="L25" s="6"/>
      <c r="M25" s="89"/>
      <c r="N25" s="88"/>
      <c r="O25" s="89"/>
      <c r="P25" s="10"/>
      <c r="Q25" s="10"/>
      <c r="R25" s="11"/>
      <c r="S25" s="45"/>
      <c r="T25" s="23"/>
      <c r="U25" s="22"/>
      <c r="V25" s="22"/>
      <c r="W25" s="22"/>
      <c r="X25" s="23"/>
      <c r="Y25" s="23"/>
      <c r="Z25" s="23"/>
      <c r="AA25" s="23"/>
      <c r="AB25" s="23"/>
      <c r="AC25" s="23"/>
      <c r="AD25" s="23"/>
      <c r="AE25" s="23"/>
      <c r="AF25" s="24"/>
    </row>
    <row r="26" spans="1:33">
      <c r="B26" s="653"/>
      <c r="C26" s="653"/>
      <c r="D26" s="41"/>
      <c r="E26" s="9"/>
      <c r="F26" s="6"/>
      <c r="G26" s="6"/>
      <c r="H26" s="6"/>
      <c r="I26" s="6"/>
      <c r="J26" s="6"/>
      <c r="K26" s="6"/>
      <c r="L26" s="6"/>
      <c r="M26" s="89"/>
      <c r="N26" s="88"/>
      <c r="O26" s="89"/>
      <c r="P26" s="10"/>
      <c r="Q26" s="10"/>
      <c r="R26" s="11"/>
      <c r="S26" s="45"/>
      <c r="T26" s="23"/>
      <c r="U26" s="22"/>
      <c r="V26" s="22"/>
      <c r="W26" s="22"/>
      <c r="X26" s="23"/>
      <c r="Y26" s="23"/>
      <c r="Z26" s="23"/>
      <c r="AA26" s="23"/>
      <c r="AB26" s="23"/>
      <c r="AC26" s="23"/>
      <c r="AD26" s="23"/>
      <c r="AE26" s="23"/>
      <c r="AF26" s="24"/>
    </row>
    <row r="27" spans="1:33">
      <c r="B27" s="653"/>
      <c r="C27" s="653"/>
      <c r="D27" s="41"/>
      <c r="E27" s="9"/>
      <c r="F27" s="6"/>
      <c r="G27" s="6"/>
      <c r="H27" s="6"/>
      <c r="I27" s="6"/>
      <c r="J27" s="6"/>
      <c r="K27" s="6"/>
      <c r="L27" s="6"/>
      <c r="M27" s="89"/>
      <c r="N27" s="88"/>
      <c r="O27" s="89"/>
      <c r="P27" s="10"/>
      <c r="Q27" s="10"/>
      <c r="R27" s="11"/>
      <c r="S27" s="45"/>
      <c r="T27" s="23"/>
      <c r="U27" s="22"/>
      <c r="V27" s="22"/>
      <c r="W27" s="22"/>
      <c r="X27" s="23"/>
      <c r="Y27" s="23"/>
      <c r="Z27" s="23"/>
      <c r="AA27" s="23"/>
      <c r="AB27" s="23"/>
      <c r="AC27" s="23"/>
      <c r="AD27" s="23"/>
      <c r="AE27" s="23"/>
      <c r="AF27" s="24"/>
    </row>
    <row r="28" spans="1:33">
      <c r="B28" s="653"/>
      <c r="C28" s="653"/>
      <c r="D28" s="41"/>
      <c r="E28" s="9"/>
      <c r="F28" s="6"/>
      <c r="G28" s="6"/>
      <c r="H28" s="6"/>
      <c r="I28" s="6"/>
      <c r="J28" s="6"/>
      <c r="K28" s="6"/>
      <c r="L28" s="6"/>
      <c r="M28" s="89"/>
      <c r="N28" s="88"/>
      <c r="O28" s="89"/>
      <c r="P28" s="10"/>
      <c r="Q28" s="10"/>
      <c r="R28" s="11"/>
      <c r="S28" s="45"/>
      <c r="T28" s="23"/>
      <c r="U28" s="22"/>
      <c r="V28" s="22"/>
      <c r="W28" s="22"/>
      <c r="X28" s="23"/>
      <c r="Y28" s="23"/>
      <c r="Z28" s="23"/>
      <c r="AA28" s="23"/>
      <c r="AB28" s="23"/>
      <c r="AC28" s="23"/>
      <c r="AD28" s="23"/>
      <c r="AE28" s="23"/>
      <c r="AF28" s="24"/>
    </row>
    <row r="29" spans="1:33">
      <c r="B29" s="653"/>
      <c r="C29" s="653"/>
      <c r="D29" s="41"/>
      <c r="E29" s="9"/>
      <c r="F29" s="6"/>
      <c r="G29" s="6"/>
      <c r="H29" s="6"/>
      <c r="I29" s="6"/>
      <c r="J29" s="6"/>
      <c r="K29" s="6"/>
      <c r="L29" s="6"/>
      <c r="M29" s="89"/>
      <c r="N29" s="88"/>
      <c r="O29" s="89"/>
      <c r="P29" s="10"/>
      <c r="Q29" s="10"/>
      <c r="R29" s="11"/>
      <c r="S29" s="45"/>
      <c r="T29" s="23"/>
      <c r="U29" s="22"/>
      <c r="V29" s="22"/>
      <c r="W29" s="22"/>
      <c r="X29" s="23"/>
      <c r="Y29" s="23"/>
      <c r="Z29" s="23"/>
      <c r="AA29" s="23"/>
      <c r="AB29" s="23"/>
      <c r="AC29" s="23"/>
      <c r="AD29" s="23"/>
      <c r="AE29" s="23"/>
      <c r="AF29" s="24"/>
    </row>
    <row r="30" spans="1:33">
      <c r="B30" s="653"/>
      <c r="C30" s="653"/>
      <c r="D30" s="41"/>
      <c r="E30" s="9"/>
      <c r="F30" s="6"/>
      <c r="G30" s="6"/>
      <c r="H30" s="6"/>
      <c r="I30" s="6"/>
      <c r="J30" s="6"/>
      <c r="K30" s="6"/>
      <c r="L30" s="6"/>
      <c r="M30" s="89"/>
      <c r="N30" s="88"/>
      <c r="O30" s="89"/>
      <c r="P30" s="10"/>
      <c r="Q30" s="10"/>
      <c r="R30" s="11"/>
      <c r="S30" s="45"/>
      <c r="T30" s="23"/>
      <c r="U30" s="22"/>
      <c r="V30" s="22"/>
      <c r="W30" s="22"/>
      <c r="X30" s="23"/>
      <c r="Y30" s="23"/>
      <c r="Z30" s="23"/>
      <c r="AA30" s="23"/>
      <c r="AB30" s="23"/>
      <c r="AC30" s="23"/>
      <c r="AD30" s="23"/>
      <c r="AE30" s="23"/>
      <c r="AF30" s="24"/>
    </row>
    <row r="31" spans="1:33">
      <c r="B31" s="653"/>
      <c r="C31" s="653"/>
      <c r="D31" s="41"/>
      <c r="E31" s="9"/>
      <c r="F31" s="6"/>
      <c r="G31" s="6"/>
      <c r="H31" s="6"/>
      <c r="I31" s="6"/>
      <c r="J31" s="6"/>
      <c r="K31" s="6"/>
      <c r="L31" s="6"/>
      <c r="M31" s="89"/>
      <c r="N31" s="88"/>
      <c r="O31" s="89"/>
      <c r="P31" s="10"/>
      <c r="Q31" s="10"/>
      <c r="R31" s="11"/>
      <c r="S31" s="45"/>
      <c r="T31" s="23"/>
      <c r="U31" s="22"/>
      <c r="V31" s="22"/>
      <c r="W31" s="22"/>
      <c r="X31" s="23"/>
      <c r="Y31" s="23"/>
      <c r="Z31" s="23"/>
      <c r="AA31" s="23"/>
      <c r="AB31" s="23"/>
      <c r="AC31" s="23"/>
      <c r="AD31" s="23"/>
      <c r="AE31" s="23"/>
      <c r="AF31" s="24"/>
    </row>
    <row r="32" spans="1:33">
      <c r="B32" s="653"/>
      <c r="C32" s="653"/>
      <c r="D32" s="41"/>
      <c r="E32" s="9"/>
      <c r="F32" s="6"/>
      <c r="G32" s="6"/>
      <c r="H32" s="6"/>
      <c r="I32" s="6"/>
      <c r="J32" s="6"/>
      <c r="K32" s="6"/>
      <c r="L32" s="6"/>
      <c r="M32" s="89"/>
      <c r="N32" s="88"/>
      <c r="O32" s="89"/>
      <c r="P32" s="10"/>
      <c r="Q32" s="10"/>
      <c r="R32" s="11"/>
      <c r="S32" s="45"/>
      <c r="T32" s="23"/>
      <c r="U32" s="22"/>
      <c r="V32" s="22"/>
      <c r="W32" s="22"/>
      <c r="X32" s="23"/>
      <c r="Y32" s="23"/>
      <c r="Z32" s="23"/>
      <c r="AA32" s="23"/>
      <c r="AB32" s="23"/>
      <c r="AC32" s="23"/>
      <c r="AD32" s="23"/>
      <c r="AE32" s="23"/>
      <c r="AF32" s="24"/>
    </row>
    <row r="33" spans="2:104">
      <c r="B33" s="653"/>
      <c r="C33" s="653"/>
      <c r="D33" s="41"/>
      <c r="E33" s="9"/>
      <c r="F33" s="6"/>
      <c r="G33" s="6"/>
      <c r="H33" s="6"/>
      <c r="I33" s="6"/>
      <c r="J33" s="6"/>
      <c r="K33" s="6"/>
      <c r="L33" s="6"/>
      <c r="M33" s="89"/>
      <c r="N33" s="88"/>
      <c r="O33" s="89"/>
      <c r="P33" s="10"/>
      <c r="Q33" s="10"/>
      <c r="R33" s="11"/>
      <c r="S33" s="45"/>
      <c r="T33" s="23"/>
      <c r="U33" s="22"/>
      <c r="V33" s="22"/>
      <c r="W33" s="22"/>
      <c r="X33" s="23"/>
      <c r="Y33" s="23"/>
      <c r="Z33" s="23"/>
      <c r="AA33" s="23"/>
      <c r="AB33" s="23"/>
      <c r="AC33" s="23"/>
      <c r="AD33" s="23"/>
      <c r="AE33" s="23"/>
      <c r="AF33" s="24"/>
    </row>
    <row r="34" spans="2:104">
      <c r="B34" s="653"/>
      <c r="C34" s="653"/>
      <c r="D34" s="41"/>
      <c r="E34" s="9"/>
      <c r="F34" s="6"/>
      <c r="G34" s="6"/>
      <c r="H34" s="6"/>
      <c r="I34" s="6"/>
      <c r="J34" s="6"/>
      <c r="K34" s="6"/>
      <c r="L34" s="6"/>
      <c r="M34" s="89"/>
      <c r="N34" s="88"/>
      <c r="O34" s="89"/>
      <c r="P34" s="10"/>
      <c r="Q34" s="10"/>
      <c r="R34" s="11"/>
      <c r="S34" s="45"/>
      <c r="T34" s="23"/>
      <c r="U34" s="22"/>
      <c r="V34" s="22"/>
      <c r="W34" s="22"/>
      <c r="X34" s="23"/>
      <c r="Y34" s="23"/>
      <c r="Z34" s="23"/>
      <c r="AA34" s="23"/>
      <c r="AB34" s="23"/>
      <c r="AC34" s="23"/>
      <c r="AD34" s="23"/>
      <c r="AE34" s="23"/>
      <c r="AF34" s="24"/>
    </row>
    <row r="35" spans="2:104">
      <c r="B35" s="653"/>
      <c r="C35" s="653"/>
      <c r="D35" s="41"/>
      <c r="E35" s="9"/>
      <c r="F35" s="6"/>
      <c r="G35" s="6"/>
      <c r="H35" s="6"/>
      <c r="I35" s="6"/>
      <c r="J35" s="6"/>
      <c r="K35" s="6"/>
      <c r="L35" s="6"/>
      <c r="M35" s="89"/>
      <c r="N35" s="88"/>
      <c r="O35" s="89"/>
      <c r="P35" s="10"/>
      <c r="Q35" s="10"/>
      <c r="R35" s="11"/>
      <c r="S35" s="45"/>
      <c r="T35" s="23"/>
      <c r="U35" s="22"/>
      <c r="V35" s="22"/>
      <c r="W35" s="22"/>
      <c r="X35" s="23"/>
      <c r="Y35" s="23"/>
      <c r="Z35" s="23"/>
      <c r="AA35" s="23"/>
      <c r="AB35" s="23"/>
      <c r="AC35" s="23"/>
      <c r="AD35" s="23"/>
      <c r="AE35" s="23"/>
      <c r="AF35" s="24"/>
    </row>
    <row r="36" spans="2:104">
      <c r="B36" s="653"/>
      <c r="C36" s="653"/>
      <c r="D36" s="41"/>
      <c r="E36" s="9"/>
      <c r="F36" s="6"/>
      <c r="G36" s="6"/>
      <c r="H36" s="6"/>
      <c r="I36" s="6"/>
      <c r="J36" s="6"/>
      <c r="K36" s="6"/>
      <c r="L36" s="6"/>
      <c r="M36" s="89"/>
      <c r="N36" s="88"/>
      <c r="O36" s="89"/>
      <c r="P36" s="10"/>
      <c r="Q36" s="10"/>
      <c r="R36" s="11"/>
      <c r="S36" s="45"/>
      <c r="T36" s="23"/>
      <c r="U36" s="22"/>
      <c r="V36" s="22"/>
      <c r="W36" s="22"/>
      <c r="X36" s="23"/>
      <c r="Y36" s="23"/>
      <c r="Z36" s="23"/>
      <c r="AA36" s="23"/>
      <c r="AB36" s="23"/>
      <c r="AC36" s="23"/>
      <c r="AD36" s="23"/>
      <c r="AE36" s="23"/>
      <c r="AF36" s="24"/>
    </row>
    <row r="37" spans="2:104" ht="12" customHeight="1" thickBot="1">
      <c r="D37" s="41"/>
      <c r="E37" s="1059" t="s">
        <v>33</v>
      </c>
      <c r="F37" s="1060"/>
      <c r="G37" s="1060"/>
      <c r="H37" s="1060"/>
      <c r="I37" s="1060"/>
      <c r="J37" s="1060"/>
      <c r="K37" s="1060"/>
      <c r="L37" s="1060"/>
      <c r="M37" s="1060"/>
      <c r="N37" s="1060"/>
      <c r="O37" s="1060"/>
      <c r="P37" s="1060"/>
      <c r="Q37" s="1060"/>
      <c r="R37" s="1060"/>
      <c r="S37" s="3">
        <f>SUM(S17:S36)</f>
        <v>11143024.560000001</v>
      </c>
      <c r="T37" s="3">
        <f t="shared" ref="T37:AE37" si="1">SUM(T17:T36)</f>
        <v>0</v>
      </c>
      <c r="U37" s="3">
        <f t="shared" si="1"/>
        <v>0</v>
      </c>
      <c r="V37" s="3">
        <f t="shared" si="1"/>
        <v>3342907.3680000002</v>
      </c>
      <c r="W37" s="3">
        <f t="shared" si="1"/>
        <v>0</v>
      </c>
      <c r="X37" s="3">
        <f t="shared" si="1"/>
        <v>5571512.2800000003</v>
      </c>
      <c r="Y37" s="3">
        <f t="shared" si="1"/>
        <v>0</v>
      </c>
      <c r="Z37" s="3">
        <f>SUM(Z17:Z36)</f>
        <v>2228604.9119999995</v>
      </c>
      <c r="AA37" s="3">
        <f t="shared" si="1"/>
        <v>0</v>
      </c>
      <c r="AB37" s="3">
        <f t="shared" si="1"/>
        <v>0</v>
      </c>
      <c r="AC37" s="3">
        <f t="shared" si="1"/>
        <v>0</v>
      </c>
      <c r="AD37" s="3">
        <f t="shared" si="1"/>
        <v>0</v>
      </c>
      <c r="AE37" s="3">
        <f t="shared" si="1"/>
        <v>0</v>
      </c>
    </row>
    <row r="38" spans="2:104" ht="9" customHeight="1" thickBot="1">
      <c r="D38" s="41"/>
      <c r="E38" s="8"/>
      <c r="F38" s="8"/>
      <c r="G38" s="8"/>
      <c r="H38" s="8"/>
      <c r="I38" s="8"/>
      <c r="J38" s="8"/>
      <c r="K38" s="8"/>
      <c r="L38" s="8"/>
      <c r="M38" s="8"/>
      <c r="N38" s="8"/>
      <c r="O38" s="8"/>
      <c r="P38" s="8"/>
      <c r="Q38" s="8"/>
      <c r="R38" s="8"/>
      <c r="S38" s="43"/>
      <c r="T38" s="43"/>
      <c r="U38" s="43"/>
      <c r="V38" s="43"/>
      <c r="W38" s="82"/>
      <c r="X38" s="82"/>
      <c r="Y38" s="82"/>
      <c r="Z38" s="82"/>
      <c r="AA38" s="82"/>
      <c r="AB38" s="82"/>
      <c r="AC38" s="82"/>
      <c r="AD38" s="82"/>
      <c r="AE38" s="82"/>
    </row>
    <row r="39" spans="2:104" ht="15" customHeight="1" thickTop="1" thickBot="1">
      <c r="D39" s="41"/>
      <c r="E39" s="1039" t="s">
        <v>33</v>
      </c>
      <c r="F39" s="1040"/>
      <c r="G39" s="1040"/>
      <c r="H39" s="1040"/>
      <c r="I39" s="1040"/>
      <c r="J39" s="1040"/>
      <c r="K39" s="1040"/>
      <c r="L39" s="1040"/>
      <c r="M39" s="1040"/>
      <c r="N39" s="1040"/>
      <c r="O39" s="1040"/>
      <c r="P39" s="1040"/>
      <c r="Q39" s="1040"/>
      <c r="R39" s="1041"/>
      <c r="S39" s="28">
        <f>'A-2 FISMAA'!S75+'A-3-FOPEDEM'!S37</f>
        <v>81674210.210000008</v>
      </c>
      <c r="T39" s="28">
        <f>'A-2 FISMAA'!T75+'A-3-FOPEDEM'!T37</f>
        <v>0</v>
      </c>
      <c r="U39" s="28">
        <f>'A-2 FISMAA'!U75+'A-3-FOPEDEM'!U37</f>
        <v>0</v>
      </c>
      <c r="V39" s="28">
        <f>'A-2 FISMAA'!V75+'A-3-FOPEDEM'!V37</f>
        <v>7551390.5280000009</v>
      </c>
      <c r="W39" s="28">
        <f>'A-2 FISMAA'!W75+'A-3-FOPEDEM'!W37</f>
        <v>7666278.8099999996</v>
      </c>
      <c r="X39" s="28">
        <f>'A-2 FISMAA'!X75+'A-3-FOPEDEM'!X37</f>
        <v>15532906.760000002</v>
      </c>
      <c r="Y39" s="28">
        <f>'A-2 FISMAA'!Y75+'A-3-FOPEDEM'!Y37</f>
        <v>17893294.740000002</v>
      </c>
      <c r="Z39" s="28">
        <f>'A-2 FISMAA'!Z75+'A-3-FOPEDEM'!Z37</f>
        <v>16887529.692000002</v>
      </c>
      <c r="AA39" s="28">
        <f>'A-2 FISMAA'!AA75+'A-3-FOPEDEM'!AA37</f>
        <v>8369726.7400000002</v>
      </c>
      <c r="AB39" s="28">
        <f>'A-2 FISMAA'!AB75+'A-3-FOPEDEM'!AB37</f>
        <v>2981611.96</v>
      </c>
      <c r="AC39" s="28">
        <f>'A-2 FISMAA'!AC75+'A-3-FOPEDEM'!AC37</f>
        <v>2472045.71</v>
      </c>
      <c r="AD39" s="28">
        <f>'A-2 FISMAA'!AD75+'A-3-FOPEDEM'!AD37</f>
        <v>769425.27</v>
      </c>
      <c r="AE39" s="83" t="e">
        <f>'A-2 FISMAA'!AE75+'A-3-FOPEDEM'!AE37</f>
        <v>#REF!</v>
      </c>
    </row>
    <row r="40" spans="2:104" ht="9" customHeight="1" thickBot="1">
      <c r="D40" s="41"/>
      <c r="E40" s="8"/>
      <c r="F40" s="8"/>
      <c r="G40" s="8"/>
      <c r="H40" s="8"/>
      <c r="I40" s="8"/>
      <c r="J40" s="8"/>
      <c r="K40" s="8"/>
      <c r="L40" s="8"/>
      <c r="M40" s="8"/>
      <c r="N40" s="8"/>
      <c r="O40" s="8"/>
      <c r="P40" s="8"/>
      <c r="Q40" s="8"/>
      <c r="R40" s="8"/>
      <c r="S40" s="8"/>
      <c r="T40" s="8"/>
      <c r="U40" s="8"/>
      <c r="V40" s="8"/>
      <c r="W40" s="55"/>
      <c r="X40" s="55"/>
      <c r="Y40" s="55"/>
      <c r="Z40" s="55"/>
      <c r="AA40" s="55"/>
      <c r="AB40" s="55"/>
      <c r="AC40" s="55"/>
      <c r="AD40" s="55"/>
      <c r="AE40" s="55"/>
    </row>
    <row r="41" spans="2:104" ht="6.75" customHeight="1" thickTop="1">
      <c r="D41" s="41"/>
    </row>
    <row r="42" spans="2:104" ht="52.5" customHeight="1">
      <c r="D42" s="41"/>
      <c r="G42" s="1003" t="s">
        <v>53</v>
      </c>
      <c r="H42" s="1003"/>
      <c r="I42" s="1003"/>
      <c r="J42" s="1003"/>
      <c r="K42" s="1003"/>
      <c r="L42" s="1003"/>
      <c r="M42" s="1003"/>
      <c r="N42" s="56"/>
      <c r="O42" s="1003" t="s">
        <v>55</v>
      </c>
      <c r="P42" s="1003"/>
      <c r="Q42" s="57"/>
      <c r="R42" s="78"/>
      <c r="T42" s="1003" t="s">
        <v>54</v>
      </c>
      <c r="U42" s="1003"/>
      <c r="V42" s="1003"/>
      <c r="X42" s="1003" t="s">
        <v>56</v>
      </c>
      <c r="Y42" s="1003"/>
      <c r="Z42" s="1003"/>
      <c r="AB42" s="1003" t="s">
        <v>42</v>
      </c>
      <c r="AC42" s="1003"/>
      <c r="AD42" s="1003"/>
      <c r="AE42" s="58"/>
    </row>
    <row r="43" spans="2:104">
      <c r="D43" s="41"/>
      <c r="G43" s="1030" t="s">
        <v>15</v>
      </c>
      <c r="H43" s="1030"/>
      <c r="I43" s="1030"/>
      <c r="J43" s="1030"/>
      <c r="K43" s="1030"/>
      <c r="L43" s="1030"/>
      <c r="M43" s="1030"/>
      <c r="N43" s="59"/>
      <c r="O43" s="1030" t="s">
        <v>3</v>
      </c>
      <c r="P43" s="1030"/>
      <c r="Q43" s="60"/>
      <c r="R43" s="61"/>
      <c r="T43" s="1029" t="s">
        <v>39</v>
      </c>
      <c r="U43" s="1029"/>
      <c r="V43" s="1029"/>
      <c r="X43" s="1029" t="s">
        <v>2</v>
      </c>
      <c r="Y43" s="1029"/>
      <c r="Z43" s="1029"/>
      <c r="AB43" s="1030" t="s">
        <v>34</v>
      </c>
      <c r="AC43" s="1030"/>
      <c r="AD43" s="1030"/>
      <c r="AE43" s="61"/>
    </row>
    <row r="44" spans="2:104" ht="5.25" customHeight="1" thickBot="1">
      <c r="D44" s="41"/>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row>
    <row r="45" spans="2:104" ht="9" customHeight="1">
      <c r="D45" s="41"/>
      <c r="E45" s="62"/>
      <c r="F45" s="62"/>
      <c r="G45" s="62"/>
      <c r="H45" s="62"/>
      <c r="I45" s="62"/>
      <c r="J45" s="62"/>
      <c r="K45" s="62"/>
      <c r="L45" s="62"/>
      <c r="M45" s="62"/>
    </row>
    <row r="46" spans="2:104" ht="1.5" customHeight="1">
      <c r="D46" s="41"/>
      <c r="E46" s="13"/>
      <c r="F46" s="13"/>
      <c r="G46" s="13"/>
      <c r="H46" s="13"/>
      <c r="I46" s="13"/>
      <c r="J46" s="13"/>
      <c r="K46" s="13"/>
      <c r="L46" s="13"/>
      <c r="M46" s="13"/>
      <c r="N46" s="13"/>
      <c r="O46" s="13"/>
      <c r="P46" s="13"/>
      <c r="Q46" s="13"/>
      <c r="R46" s="13"/>
      <c r="S46" s="13"/>
      <c r="CZ46" s="80"/>
    </row>
    <row r="47" spans="2:104">
      <c r="D47" s="41"/>
      <c r="E47" s="13"/>
      <c r="F47" s="13"/>
      <c r="G47" s="13"/>
      <c r="H47" s="13"/>
      <c r="I47" s="13"/>
      <c r="J47" s="13"/>
      <c r="K47" s="13"/>
      <c r="L47" s="13"/>
      <c r="M47" s="13"/>
      <c r="N47" s="13"/>
      <c r="O47" s="13"/>
      <c r="P47" s="13"/>
      <c r="Q47" s="13"/>
      <c r="R47" s="13"/>
      <c r="AC47" s="63" t="s">
        <v>11</v>
      </c>
      <c r="AD47" s="63" t="s">
        <v>1</v>
      </c>
      <c r="AE47" s="63" t="s">
        <v>0</v>
      </c>
      <c r="CZ47" s="13"/>
    </row>
    <row r="48" spans="2:104">
      <c r="D48" s="41"/>
      <c r="E48" s="13"/>
      <c r="F48" s="13"/>
      <c r="G48" s="13"/>
      <c r="H48" s="13"/>
      <c r="I48" s="13"/>
      <c r="J48" s="13"/>
      <c r="K48" s="13"/>
      <c r="L48" s="13"/>
      <c r="M48" s="13"/>
      <c r="N48" s="13"/>
      <c r="O48" s="13"/>
      <c r="P48" s="13"/>
      <c r="Q48" s="13"/>
      <c r="R48" s="13"/>
      <c r="S48" s="13"/>
      <c r="T48" s="13"/>
      <c r="U48" s="13"/>
      <c r="V48" s="13"/>
      <c r="AB48" s="64" t="s">
        <v>35</v>
      </c>
      <c r="AC48" s="63" t="e">
        <f>#REF!</f>
        <v>#REF!</v>
      </c>
      <c r="AD48" s="63" t="e">
        <f>#REF!</f>
        <v>#REF!</v>
      </c>
      <c r="AE48" s="63" t="e">
        <f>#REF!</f>
        <v>#REF!</v>
      </c>
    </row>
    <row r="49" spans="4:22">
      <c r="D49" s="41"/>
      <c r="E49" s="13"/>
      <c r="F49" s="13"/>
      <c r="G49" s="13"/>
      <c r="H49" s="13"/>
      <c r="I49" s="13"/>
      <c r="J49" s="13"/>
      <c r="K49" s="13"/>
      <c r="L49" s="13"/>
      <c r="M49" s="13"/>
      <c r="N49" s="13"/>
      <c r="O49" s="13"/>
      <c r="P49" s="13"/>
      <c r="Q49" s="13"/>
      <c r="R49" s="13"/>
      <c r="S49" s="13"/>
      <c r="T49" s="13"/>
      <c r="U49" s="13"/>
      <c r="V49" s="13"/>
    </row>
  </sheetData>
  <mergeCells count="42">
    <mergeCell ref="G43:M43"/>
    <mergeCell ref="O2:AB2"/>
    <mergeCell ref="O3:AB3"/>
    <mergeCell ref="O6:Y6"/>
    <mergeCell ref="L7:AC7"/>
    <mergeCell ref="E14:S14"/>
    <mergeCell ref="AB13:AE13"/>
    <mergeCell ref="O43:P43"/>
    <mergeCell ref="T43:V43"/>
    <mergeCell ref="O42:P42"/>
    <mergeCell ref="T42:V42"/>
    <mergeCell ref="E39:R39"/>
    <mergeCell ref="AE15:AE16"/>
    <mergeCell ref="AA15:AA16"/>
    <mergeCell ref="W15:W16"/>
    <mergeCell ref="X15:X16"/>
    <mergeCell ref="AA4:AE4"/>
    <mergeCell ref="T14:AE14"/>
    <mergeCell ref="E13:AA13"/>
    <mergeCell ref="E9:G9"/>
    <mergeCell ref="E2:J6"/>
    <mergeCell ref="AB43:AD43"/>
    <mergeCell ref="T15:T16"/>
    <mergeCell ref="AC15:AC16"/>
    <mergeCell ref="X43:Z43"/>
    <mergeCell ref="AB15:AB16"/>
    <mergeCell ref="X42:Z42"/>
    <mergeCell ref="AB42:AD42"/>
    <mergeCell ref="Y15:Y16"/>
    <mergeCell ref="AD15:AD16"/>
    <mergeCell ref="G42:M42"/>
    <mergeCell ref="E37:R37"/>
    <mergeCell ref="S15:S16"/>
    <mergeCell ref="Z15:Z16"/>
    <mergeCell ref="L15:L16"/>
    <mergeCell ref="K15:K16"/>
    <mergeCell ref="E15:J15"/>
    <mergeCell ref="M15:M16"/>
    <mergeCell ref="U15:U16"/>
    <mergeCell ref="V15:V16"/>
    <mergeCell ref="N15:N16"/>
    <mergeCell ref="O15:R15"/>
  </mergeCells>
  <dataValidations count="1">
    <dataValidation type="list" allowBlank="1" showInputMessage="1" showErrorMessage="1" sqref="A17">
      <formula1>anexos</formula1>
    </dataValidation>
  </dataValidations>
  <printOptions horizontalCentered="1"/>
  <pageMargins left="0.78740157480314965" right="0.78740157480314965" top="0.74803149606299213" bottom="0.35433070866141736" header="0.31496062992125984" footer="0.31496062992125984"/>
  <pageSetup paperSize="5" scale="57" fitToHeight="5" orientation="landscape" r:id="rId1"/>
  <drawing r:id="rId2"/>
</worksheet>
</file>

<file path=xl/worksheets/sheet5.xml><?xml version="1.0" encoding="utf-8"?>
<worksheet xmlns="http://schemas.openxmlformats.org/spreadsheetml/2006/main" xmlns:r="http://schemas.openxmlformats.org/officeDocument/2006/relationships">
  <sheetPr>
    <tabColor rgb="FF00B050"/>
  </sheetPr>
  <dimension ref="A2:CZ39"/>
  <sheetViews>
    <sheetView view="pageBreakPreview" topLeftCell="Q6" zoomScaleSheetLayoutView="100" workbookViewId="0">
      <selection activeCell="S29" sqref="S29"/>
    </sheetView>
  </sheetViews>
  <sheetFormatPr baseColWidth="10" defaultRowHeight="12.75"/>
  <cols>
    <col min="1" max="1" width="11.42578125" style="12"/>
    <col min="2" max="3" width="6.7109375" style="12" customWidth="1"/>
    <col min="4" max="4" width="0.85546875" style="12" customWidth="1"/>
    <col min="5" max="5" width="3.7109375" style="12" customWidth="1"/>
    <col min="6" max="6" width="6.140625" style="12" customWidth="1"/>
    <col min="7" max="11" width="3.7109375" style="12" customWidth="1"/>
    <col min="12" max="12" width="5.7109375" style="12" customWidth="1"/>
    <col min="13" max="13" width="25.7109375" style="12" customWidth="1"/>
    <col min="14" max="14" width="7.7109375" style="12" customWidth="1"/>
    <col min="15" max="15" width="25.7109375" style="12" customWidth="1"/>
    <col min="16" max="16" width="20.7109375" style="12" customWidth="1"/>
    <col min="17" max="18" width="12.7109375" style="12" customWidth="1"/>
    <col min="19" max="19" width="11.7109375" style="12" customWidth="1"/>
    <col min="20" max="31" width="10.7109375" style="12" customWidth="1"/>
    <col min="32" max="16384" width="11.42578125" style="12"/>
  </cols>
  <sheetData>
    <row r="2" spans="2:32">
      <c r="E2" s="999"/>
      <c r="F2" s="999"/>
      <c r="G2" s="999"/>
      <c r="H2" s="999"/>
      <c r="I2" s="999"/>
      <c r="J2" s="999"/>
      <c r="K2" s="30"/>
      <c r="L2" s="31"/>
      <c r="M2" s="31"/>
      <c r="O2" s="1000" t="s">
        <v>38</v>
      </c>
      <c r="P2" s="1000"/>
      <c r="Q2" s="1000"/>
      <c r="R2" s="1000"/>
      <c r="S2" s="1000"/>
      <c r="T2" s="1000"/>
      <c r="U2" s="1000"/>
      <c r="V2" s="1000"/>
      <c r="W2" s="1000"/>
      <c r="X2" s="1000"/>
      <c r="Y2" s="1000"/>
      <c r="Z2" s="1000"/>
      <c r="AA2" s="1000"/>
      <c r="AB2" s="1000"/>
    </row>
    <row r="3" spans="2:32">
      <c r="E3" s="999"/>
      <c r="F3" s="999"/>
      <c r="G3" s="999"/>
      <c r="H3" s="999"/>
      <c r="I3" s="999"/>
      <c r="J3" s="999"/>
      <c r="L3" s="31"/>
      <c r="M3" s="31"/>
      <c r="O3" s="1000" t="s">
        <v>104</v>
      </c>
      <c r="P3" s="1000"/>
      <c r="Q3" s="1000"/>
      <c r="R3" s="1000"/>
      <c r="S3" s="1000"/>
      <c r="T3" s="1000"/>
      <c r="U3" s="1000"/>
      <c r="V3" s="1000"/>
      <c r="W3" s="1000"/>
      <c r="X3" s="1000"/>
      <c r="Y3" s="1000"/>
      <c r="Z3" s="1000"/>
      <c r="AA3" s="1000"/>
      <c r="AB3" s="1000"/>
      <c r="AC3" s="13"/>
      <c r="AD3" s="13"/>
      <c r="AE3" s="13"/>
    </row>
    <row r="4" spans="2:32">
      <c r="E4" s="999"/>
      <c r="F4" s="999"/>
      <c r="G4" s="999"/>
      <c r="H4" s="999"/>
      <c r="I4" s="999"/>
      <c r="J4" s="999"/>
      <c r="K4" s="30"/>
      <c r="L4" s="31"/>
      <c r="M4" s="31"/>
      <c r="AA4" s="1064" t="s">
        <v>50</v>
      </c>
      <c r="AB4" s="1002"/>
      <c r="AC4" s="1002"/>
      <c r="AD4" s="1002"/>
      <c r="AE4" s="1002"/>
    </row>
    <row r="5" spans="2:32">
      <c r="E5" s="999"/>
      <c r="F5" s="999"/>
      <c r="G5" s="999"/>
      <c r="H5" s="999"/>
      <c r="I5" s="999"/>
      <c r="J5" s="999"/>
      <c r="K5" s="30"/>
      <c r="L5" s="31"/>
      <c r="M5" s="31"/>
      <c r="AC5" s="13"/>
      <c r="AD5" s="13"/>
      <c r="AE5" s="13"/>
    </row>
    <row r="6" spans="2:32">
      <c r="E6" s="999"/>
      <c r="F6" s="999"/>
      <c r="G6" s="999"/>
      <c r="H6" s="999"/>
      <c r="I6" s="999"/>
      <c r="J6" s="999"/>
      <c r="K6" s="31"/>
      <c r="L6" s="31"/>
      <c r="M6" s="31"/>
      <c r="O6" s="1043"/>
      <c r="P6" s="1043"/>
      <c r="Q6" s="1043"/>
      <c r="R6" s="1043"/>
      <c r="S6" s="1043"/>
      <c r="T6" s="1043"/>
      <c r="U6" s="1043"/>
      <c r="V6" s="1043"/>
      <c r="W6" s="1043"/>
      <c r="X6" s="1043"/>
      <c r="Y6" s="1043"/>
    </row>
    <row r="7" spans="2:32">
      <c r="E7" s="739"/>
      <c r="F7" s="739"/>
      <c r="G7" s="739"/>
      <c r="H7" s="739"/>
      <c r="I7" s="739"/>
      <c r="J7" s="739"/>
      <c r="K7" s="739"/>
      <c r="L7" s="1000" t="s">
        <v>37</v>
      </c>
      <c r="M7" s="1000"/>
      <c r="N7" s="1000"/>
      <c r="O7" s="1000"/>
      <c r="P7" s="1000"/>
      <c r="Q7" s="1000"/>
      <c r="R7" s="1000"/>
      <c r="S7" s="1000"/>
      <c r="T7" s="1000"/>
      <c r="U7" s="1000"/>
      <c r="V7" s="1000"/>
      <c r="W7" s="1000"/>
      <c r="X7" s="1000"/>
      <c r="Y7" s="1000"/>
      <c r="Z7" s="1000"/>
      <c r="AA7" s="1000"/>
      <c r="AB7" s="1000"/>
      <c r="AC7" s="1000"/>
    </row>
    <row r="8" spans="2:32" ht="13.5" thickBot="1">
      <c r="G8" s="14"/>
      <c r="H8" s="14"/>
      <c r="I8" s="14"/>
      <c r="J8" s="14"/>
      <c r="K8" s="14"/>
      <c r="L8" s="14"/>
      <c r="M8" s="14"/>
      <c r="N8" s="14"/>
      <c r="O8" s="14"/>
      <c r="P8" s="14"/>
      <c r="Q8" s="14"/>
      <c r="R8" s="14"/>
      <c r="S8" s="14"/>
      <c r="T8" s="14"/>
      <c r="U8" s="14"/>
      <c r="V8" s="14"/>
      <c r="W8" s="14"/>
      <c r="X8" s="14"/>
      <c r="Y8" s="14"/>
      <c r="Z8" s="14"/>
      <c r="AA8" s="14"/>
      <c r="AB8" s="14"/>
      <c r="AC8" s="14"/>
      <c r="AD8" s="14"/>
      <c r="AE8" s="14"/>
    </row>
    <row r="9" spans="2:32" ht="13.5" thickBot="1">
      <c r="E9" s="1044" t="s">
        <v>40</v>
      </c>
      <c r="F9" s="1045"/>
      <c r="G9" s="1046"/>
      <c r="H9" s="737"/>
      <c r="I9" s="737"/>
      <c r="J9" s="32" t="s">
        <v>16</v>
      </c>
      <c r="K9" s="33"/>
      <c r="L9" s="33"/>
      <c r="M9" s="33"/>
      <c r="N9" s="34"/>
      <c r="O9" s="35"/>
      <c r="P9" s="36"/>
      <c r="Q9" s="740"/>
      <c r="R9" s="740"/>
      <c r="S9" s="740"/>
      <c r="T9" s="740"/>
      <c r="U9" s="740"/>
      <c r="V9" s="740"/>
      <c r="W9" s="740"/>
      <c r="X9" s="740"/>
      <c r="Y9" s="740"/>
      <c r="Z9" s="740"/>
      <c r="AA9" s="740"/>
      <c r="AB9" s="740"/>
      <c r="AC9" s="740"/>
      <c r="AD9" s="740"/>
      <c r="AE9" s="740"/>
    </row>
    <row r="10" spans="2:32" s="29" customFormat="1" ht="11.25">
      <c r="O10" s="37"/>
      <c r="P10" s="15"/>
      <c r="Q10" s="15"/>
      <c r="R10" s="15"/>
      <c r="S10" s="15"/>
      <c r="T10" s="15"/>
      <c r="U10" s="15"/>
      <c r="V10" s="15" t="s">
        <v>17</v>
      </c>
      <c r="W10" s="38" t="s">
        <v>43</v>
      </c>
      <c r="X10" s="15" t="s">
        <v>18</v>
      </c>
      <c r="Y10" s="38" t="s">
        <v>44</v>
      </c>
      <c r="Z10" s="15" t="s">
        <v>45</v>
      </c>
      <c r="AA10" s="38">
        <v>31</v>
      </c>
      <c r="AB10" s="39" t="s">
        <v>18</v>
      </c>
      <c r="AC10" s="38" t="s">
        <v>46</v>
      </c>
      <c r="AD10" s="39" t="s">
        <v>18</v>
      </c>
      <c r="AE10" s="38">
        <v>2015</v>
      </c>
      <c r="AF10" s="40"/>
    </row>
    <row r="11" spans="2:32" s="29" customFormat="1" ht="12" thickBot="1">
      <c r="O11" s="37"/>
      <c r="P11" s="15"/>
      <c r="Q11" s="15"/>
      <c r="R11" s="15"/>
      <c r="S11" s="15"/>
      <c r="T11" s="15"/>
      <c r="U11" s="15"/>
      <c r="V11" s="15"/>
      <c r="W11" s="15"/>
      <c r="X11" s="15"/>
      <c r="Y11" s="15"/>
      <c r="Z11" s="15"/>
      <c r="AA11" s="15"/>
      <c r="AB11" s="39"/>
      <c r="AC11" s="15"/>
      <c r="AD11" s="39"/>
      <c r="AE11" s="15"/>
      <c r="AF11" s="40"/>
    </row>
    <row r="12" spans="2:32" ht="11.25" hidden="1" customHeight="1" thickBot="1">
      <c r="B12" s="12">
        <v>3</v>
      </c>
      <c r="E12" s="12">
        <v>4</v>
      </c>
      <c r="F12" s="12">
        <v>5</v>
      </c>
      <c r="G12" s="12">
        <v>6</v>
      </c>
      <c r="H12" s="12">
        <v>7</v>
      </c>
      <c r="I12" s="12">
        <v>8</v>
      </c>
      <c r="J12" s="12">
        <v>9</v>
      </c>
      <c r="K12" s="12">
        <v>10</v>
      </c>
      <c r="P12" s="16"/>
      <c r="Q12" s="13"/>
      <c r="R12" s="13"/>
      <c r="S12" s="13"/>
    </row>
    <row r="13" spans="2:32">
      <c r="E13" s="1047" t="s">
        <v>49</v>
      </c>
      <c r="F13" s="1048"/>
      <c r="G13" s="1048"/>
      <c r="H13" s="1048"/>
      <c r="I13" s="1048"/>
      <c r="J13" s="1048"/>
      <c r="K13" s="1048"/>
      <c r="L13" s="1048"/>
      <c r="M13" s="1048"/>
      <c r="N13" s="1048"/>
      <c r="O13" s="1048"/>
      <c r="P13" s="1048"/>
      <c r="Q13" s="1048"/>
      <c r="R13" s="1048"/>
      <c r="S13" s="1048"/>
      <c r="T13" s="1048"/>
      <c r="U13" s="1048"/>
      <c r="V13" s="1048"/>
      <c r="W13" s="1048"/>
      <c r="X13" s="1048"/>
      <c r="Y13" s="1048"/>
      <c r="Z13" s="1048"/>
      <c r="AA13" s="1049"/>
      <c r="AB13" s="1050" t="s">
        <v>48</v>
      </c>
      <c r="AC13" s="1048"/>
      <c r="AD13" s="1048"/>
      <c r="AE13" s="1051"/>
    </row>
    <row r="14" spans="2:32">
      <c r="E14" s="1065" t="e">
        <f>VLOOKUP(A17,#REF!,15,0)</f>
        <v>#REF!</v>
      </c>
      <c r="F14" s="1066"/>
      <c r="G14" s="1066"/>
      <c r="H14" s="1066"/>
      <c r="I14" s="1066"/>
      <c r="J14" s="1066"/>
      <c r="K14" s="1066"/>
      <c r="L14" s="1066"/>
      <c r="M14" s="1066"/>
      <c r="N14" s="1066"/>
      <c r="O14" s="1066"/>
      <c r="P14" s="1066"/>
      <c r="Q14" s="1066"/>
      <c r="R14" s="1066"/>
      <c r="S14" s="1067"/>
      <c r="T14" s="1056" t="s">
        <v>41</v>
      </c>
      <c r="U14" s="1057"/>
      <c r="V14" s="1057"/>
      <c r="W14" s="1057"/>
      <c r="X14" s="1057"/>
      <c r="Y14" s="1057"/>
      <c r="Z14" s="1057"/>
      <c r="AA14" s="1057"/>
      <c r="AB14" s="1057"/>
      <c r="AC14" s="1057"/>
      <c r="AD14" s="1057"/>
      <c r="AE14" s="1058"/>
    </row>
    <row r="15" spans="2:32" ht="12.75" customHeight="1">
      <c r="E15" s="1031" t="s">
        <v>36</v>
      </c>
      <c r="F15" s="1032"/>
      <c r="G15" s="1032"/>
      <c r="H15" s="1032"/>
      <c r="I15" s="1032"/>
      <c r="J15" s="1063"/>
      <c r="K15" s="1061" t="s">
        <v>12</v>
      </c>
      <c r="L15" s="996" t="s">
        <v>19</v>
      </c>
      <c r="M15" s="991" t="s">
        <v>20</v>
      </c>
      <c r="N15" s="1023" t="s">
        <v>21</v>
      </c>
      <c r="O15" s="1033" t="s">
        <v>22</v>
      </c>
      <c r="P15" s="1034"/>
      <c r="Q15" s="1034"/>
      <c r="R15" s="1035"/>
      <c r="S15" s="991" t="s">
        <v>23</v>
      </c>
      <c r="T15" s="998" t="s">
        <v>10</v>
      </c>
      <c r="U15" s="998" t="s">
        <v>9</v>
      </c>
      <c r="V15" s="998" t="s">
        <v>8</v>
      </c>
      <c r="W15" s="998" t="s">
        <v>24</v>
      </c>
      <c r="X15" s="998" t="s">
        <v>25</v>
      </c>
      <c r="Y15" s="998" t="s">
        <v>26</v>
      </c>
      <c r="Z15" s="998" t="s">
        <v>27</v>
      </c>
      <c r="AA15" s="998" t="s">
        <v>28</v>
      </c>
      <c r="AB15" s="998" t="s">
        <v>7</v>
      </c>
      <c r="AC15" s="998" t="s">
        <v>6</v>
      </c>
      <c r="AD15" s="998" t="s">
        <v>5</v>
      </c>
      <c r="AE15" s="1052" t="s">
        <v>4</v>
      </c>
    </row>
    <row r="16" spans="2:32" ht="16.5" customHeight="1">
      <c r="B16" s="398" t="s">
        <v>200</v>
      </c>
      <c r="C16" s="398" t="s">
        <v>201</v>
      </c>
      <c r="E16" s="748" t="s">
        <v>227</v>
      </c>
      <c r="F16" s="746" t="s">
        <v>228</v>
      </c>
      <c r="G16" s="747" t="s">
        <v>152</v>
      </c>
      <c r="H16" s="747" t="s">
        <v>14</v>
      </c>
      <c r="I16" s="747" t="s">
        <v>153</v>
      </c>
      <c r="J16" s="747" t="s">
        <v>13</v>
      </c>
      <c r="K16" s="1062"/>
      <c r="L16" s="997"/>
      <c r="M16" s="992"/>
      <c r="N16" s="991"/>
      <c r="O16" s="741" t="s">
        <v>29</v>
      </c>
      <c r="P16" s="741" t="s">
        <v>30</v>
      </c>
      <c r="Q16" s="66" t="s">
        <v>31</v>
      </c>
      <c r="R16" s="738" t="s">
        <v>32</v>
      </c>
      <c r="S16" s="992"/>
      <c r="T16" s="998"/>
      <c r="U16" s="998"/>
      <c r="V16" s="998"/>
      <c r="W16" s="998"/>
      <c r="X16" s="998"/>
      <c r="Y16" s="998"/>
      <c r="Z16" s="998"/>
      <c r="AA16" s="998"/>
      <c r="AB16" s="998"/>
      <c r="AC16" s="998"/>
      <c r="AD16" s="998"/>
      <c r="AE16" s="1052"/>
    </row>
    <row r="17" spans="1:31" ht="16.5">
      <c r="A17" s="653" t="s">
        <v>173</v>
      </c>
      <c r="B17" s="653" t="str">
        <f>IFERROR(VLOOKUP($A17,#REF!,$B$12,0),"-")</f>
        <v>-</v>
      </c>
      <c r="C17" s="653">
        <v>6141</v>
      </c>
      <c r="D17" s="9"/>
      <c r="E17" s="6" t="str">
        <f>IFERROR(VLOOKUP($A17,#REF!,$E$12,0),"-")</f>
        <v>-</v>
      </c>
      <c r="F17" s="6" t="str">
        <f>IFERROR(VLOOKUP($A17,#REF!,F$12,0),"-")</f>
        <v>-</v>
      </c>
      <c r="G17" s="6" t="str">
        <f>IFERROR(VLOOKUP($A17,#REF!,G$12,0),"-")</f>
        <v>-</v>
      </c>
      <c r="H17" s="6" t="str">
        <f>IFERROR(VLOOKUP($A17,#REF!,H$12,0),"-")</f>
        <v>-</v>
      </c>
      <c r="I17" s="6" t="str">
        <f>IFERROR(VLOOKUP($A17,#REF!,I$12,0),"-")</f>
        <v>-</v>
      </c>
      <c r="J17" s="6" t="str">
        <f>IFERROR(VLOOKUP($A17,#REF!,J$12,0),"-")</f>
        <v>-</v>
      </c>
      <c r="K17" s="89" t="str">
        <f>IFERROR(VLOOKUP($A17,#REF!,K$12,0),"-")</f>
        <v>-</v>
      </c>
      <c r="L17" s="88"/>
      <c r="M17" s="89" t="s">
        <v>329</v>
      </c>
      <c r="N17" s="10" t="s">
        <v>47</v>
      </c>
      <c r="O17" s="10"/>
      <c r="P17" s="11"/>
      <c r="Q17" s="45"/>
      <c r="R17" s="743" t="str">
        <f>IF(S17&gt;6200200,"LICITACIÓN PÚBLICA",IF(S17&lt;773720,"ADJUDICACIÓN DIRECTA","INVITACIÓN RESTRINGIDA"))</f>
        <v>LICITACIÓN PÚBLICA</v>
      </c>
      <c r="S17" s="22">
        <v>8000000</v>
      </c>
      <c r="T17" s="22"/>
      <c r="U17" s="22">
        <f>ROUND(S17*0.1,2)</f>
        <v>800000</v>
      </c>
      <c r="V17" s="23">
        <f>ROUND(S17*0.3,2)</f>
        <v>2400000</v>
      </c>
      <c r="W17" s="23">
        <f>ROUND(S17*0.2,2)</f>
        <v>1600000</v>
      </c>
      <c r="X17" s="23">
        <f>ROUND($S17*0.1,2)</f>
        <v>800000</v>
      </c>
      <c r="Y17" s="23">
        <f>ROUND($S17*0.1,2)</f>
        <v>800000</v>
      </c>
      <c r="Z17" s="23">
        <f>ROUND($S17*0.1,2)</f>
        <v>800000</v>
      </c>
      <c r="AA17" s="23">
        <f>ROUND($S17*0.1,2)</f>
        <v>800000</v>
      </c>
      <c r="AB17" s="23"/>
      <c r="AC17" s="23"/>
      <c r="AD17" s="24"/>
    </row>
    <row r="18" spans="1:31">
      <c r="A18" s="653"/>
      <c r="B18" s="653"/>
      <c r="C18" s="653"/>
      <c r="D18" s="9"/>
      <c r="E18" s="6"/>
      <c r="F18" s="6"/>
      <c r="G18" s="6"/>
      <c r="H18" s="6"/>
      <c r="I18" s="6"/>
      <c r="J18" s="6"/>
      <c r="K18" s="89"/>
      <c r="L18" s="88"/>
      <c r="M18" s="89"/>
      <c r="N18" s="10"/>
      <c r="O18" s="10"/>
      <c r="P18" s="11"/>
      <c r="Q18" s="45"/>
      <c r="R18" s="743"/>
      <c r="S18" s="22"/>
      <c r="T18" s="22"/>
      <c r="U18" s="22"/>
      <c r="V18" s="23"/>
      <c r="W18" s="23"/>
      <c r="X18" s="23"/>
      <c r="Y18" s="23"/>
      <c r="Z18" s="23"/>
      <c r="AA18" s="23"/>
      <c r="AB18" s="23"/>
      <c r="AC18" s="23"/>
      <c r="AD18" s="24"/>
    </row>
    <row r="19" spans="1:31">
      <c r="A19" s="653"/>
      <c r="B19" s="653"/>
      <c r="C19" s="653"/>
      <c r="D19" s="9"/>
      <c r="E19" s="6"/>
      <c r="F19" s="6"/>
      <c r="G19" s="6"/>
      <c r="H19" s="6"/>
      <c r="I19" s="6"/>
      <c r="J19" s="6"/>
      <c r="K19" s="89"/>
      <c r="L19" s="88"/>
      <c r="M19" s="89"/>
      <c r="N19" s="10"/>
      <c r="O19" s="10"/>
      <c r="P19" s="11"/>
      <c r="Q19" s="45"/>
      <c r="R19" s="743"/>
      <c r="S19" s="22"/>
      <c r="T19" s="22"/>
      <c r="U19" s="22"/>
      <c r="V19" s="23"/>
      <c r="W19" s="23"/>
      <c r="X19" s="23"/>
      <c r="Y19" s="23"/>
      <c r="Z19" s="23"/>
      <c r="AA19" s="23"/>
      <c r="AB19" s="23"/>
      <c r="AC19" s="23"/>
      <c r="AD19" s="24"/>
    </row>
    <row r="20" spans="1:31">
      <c r="A20" s="653"/>
      <c r="B20" s="653"/>
      <c r="C20" s="653"/>
      <c r="D20" s="9"/>
      <c r="E20" s="6"/>
      <c r="F20" s="6"/>
      <c r="G20" s="6"/>
      <c r="H20" s="6"/>
      <c r="I20" s="6"/>
      <c r="J20" s="6"/>
      <c r="K20" s="89"/>
      <c r="L20" s="88"/>
      <c r="M20" s="89"/>
      <c r="N20" s="10"/>
      <c r="O20" s="10"/>
      <c r="P20" s="11"/>
      <c r="Q20" s="45"/>
      <c r="R20" s="743"/>
      <c r="S20" s="22"/>
      <c r="T20" s="22"/>
      <c r="U20" s="22"/>
      <c r="V20" s="23"/>
      <c r="W20" s="23"/>
      <c r="X20" s="23"/>
      <c r="Y20" s="23"/>
      <c r="Z20" s="23"/>
      <c r="AA20" s="23"/>
      <c r="AB20" s="23"/>
      <c r="AC20" s="23"/>
      <c r="AD20" s="24"/>
    </row>
    <row r="21" spans="1:31">
      <c r="A21" s="653"/>
      <c r="B21" s="653"/>
      <c r="C21" s="653"/>
      <c r="D21" s="9"/>
      <c r="E21" s="6"/>
      <c r="F21" s="6"/>
      <c r="G21" s="6"/>
      <c r="H21" s="6"/>
      <c r="I21" s="6"/>
      <c r="J21" s="6"/>
      <c r="K21" s="89"/>
      <c r="L21" s="88"/>
      <c r="M21" s="89"/>
      <c r="N21" s="10"/>
      <c r="O21" s="10"/>
      <c r="P21" s="11"/>
      <c r="Q21" s="45"/>
      <c r="R21" s="743"/>
      <c r="S21" s="22"/>
      <c r="T21" s="22"/>
      <c r="U21" s="22"/>
      <c r="V21" s="23"/>
      <c r="W21" s="23"/>
      <c r="X21" s="23"/>
      <c r="Y21" s="23"/>
      <c r="Z21" s="23"/>
      <c r="AA21" s="23"/>
      <c r="AB21" s="23"/>
      <c r="AC21" s="23"/>
      <c r="AD21" s="24"/>
    </row>
    <row r="22" spans="1:31">
      <c r="A22" s="653"/>
      <c r="B22" s="653"/>
      <c r="C22" s="653"/>
      <c r="D22" s="9"/>
      <c r="E22" s="6"/>
      <c r="F22" s="6"/>
      <c r="G22" s="6"/>
      <c r="H22" s="6"/>
      <c r="I22" s="6"/>
      <c r="J22" s="6"/>
      <c r="K22" s="89"/>
      <c r="L22" s="88"/>
      <c r="M22" s="89"/>
      <c r="N22" s="10"/>
      <c r="O22" s="10"/>
      <c r="P22" s="11"/>
      <c r="Q22" s="45"/>
      <c r="R22" s="743"/>
      <c r="S22" s="22"/>
      <c r="T22" s="22"/>
      <c r="U22" s="22"/>
      <c r="V22" s="23"/>
      <c r="W22" s="23"/>
      <c r="X22" s="23"/>
      <c r="Y22" s="23"/>
      <c r="Z22" s="23"/>
      <c r="AA22" s="23"/>
      <c r="AB22" s="23"/>
      <c r="AC22" s="23"/>
      <c r="AD22" s="24"/>
    </row>
    <row r="23" spans="1:31">
      <c r="A23" s="653"/>
      <c r="B23" s="653"/>
      <c r="C23" s="653"/>
      <c r="D23" s="9"/>
      <c r="E23" s="6"/>
      <c r="F23" s="6"/>
      <c r="G23" s="6"/>
      <c r="H23" s="6"/>
      <c r="I23" s="6"/>
      <c r="J23" s="6"/>
      <c r="K23" s="89"/>
      <c r="L23" s="88"/>
      <c r="M23" s="89"/>
      <c r="N23" s="10"/>
      <c r="O23" s="10"/>
      <c r="P23" s="11"/>
      <c r="Q23" s="45"/>
      <c r="R23" s="743"/>
      <c r="S23" s="22"/>
      <c r="T23" s="22"/>
      <c r="U23" s="22"/>
      <c r="V23" s="23"/>
      <c r="W23" s="23"/>
      <c r="X23" s="23"/>
      <c r="Y23" s="23"/>
      <c r="Z23" s="23"/>
      <c r="AA23" s="23"/>
      <c r="AB23" s="23"/>
      <c r="AC23" s="23"/>
      <c r="AD23" s="24"/>
    </row>
    <row r="24" spans="1:31">
      <c r="A24" s="653"/>
      <c r="B24" s="653"/>
      <c r="C24" s="653"/>
      <c r="D24" s="9"/>
      <c r="E24" s="6"/>
      <c r="F24" s="6"/>
      <c r="G24" s="6"/>
      <c r="H24" s="6"/>
      <c r="I24" s="6"/>
      <c r="J24" s="6"/>
      <c r="K24" s="89"/>
      <c r="L24" s="88"/>
      <c r="M24" s="89"/>
      <c r="N24" s="10"/>
      <c r="O24" s="10"/>
      <c r="P24" s="11"/>
      <c r="Q24" s="45"/>
      <c r="R24" s="743"/>
      <c r="S24" s="22"/>
      <c r="T24" s="22"/>
      <c r="U24" s="22"/>
      <c r="V24" s="23"/>
      <c r="W24" s="23"/>
      <c r="X24" s="23"/>
      <c r="Y24" s="23"/>
      <c r="Z24" s="23"/>
      <c r="AA24" s="23"/>
      <c r="AB24" s="23"/>
      <c r="AC24" s="23"/>
      <c r="AD24" s="24"/>
    </row>
    <row r="25" spans="1:31">
      <c r="A25" s="653"/>
      <c r="B25" s="653"/>
      <c r="C25" s="653"/>
      <c r="D25" s="9"/>
      <c r="E25" s="6"/>
      <c r="F25" s="6"/>
      <c r="G25" s="6"/>
      <c r="H25" s="6"/>
      <c r="I25" s="6"/>
      <c r="J25" s="6"/>
      <c r="K25" s="89"/>
      <c r="L25" s="88"/>
      <c r="M25" s="89"/>
      <c r="N25" s="10"/>
      <c r="O25" s="10"/>
      <c r="P25" s="11"/>
      <c r="Q25" s="45"/>
      <c r="R25" s="743"/>
      <c r="S25" s="22"/>
      <c r="T25" s="22"/>
      <c r="U25" s="22"/>
      <c r="V25" s="23"/>
      <c r="W25" s="23"/>
      <c r="X25" s="23"/>
      <c r="Y25" s="23"/>
      <c r="Z25" s="23"/>
      <c r="AA25" s="23"/>
      <c r="AB25" s="23"/>
      <c r="AC25" s="23"/>
      <c r="AD25" s="24"/>
    </row>
    <row r="26" spans="1:31">
      <c r="A26" s="744"/>
      <c r="B26" s="744"/>
      <c r="C26" s="745"/>
      <c r="D26" s="9"/>
      <c r="E26" s="6"/>
      <c r="F26" s="6"/>
      <c r="G26" s="6"/>
      <c r="H26" s="6"/>
      <c r="I26" s="6"/>
      <c r="J26" s="6"/>
      <c r="K26" s="89"/>
      <c r="L26" s="88"/>
      <c r="M26" s="89"/>
      <c r="N26" s="10"/>
      <c r="O26" s="10"/>
      <c r="P26" s="11"/>
      <c r="Q26" s="45"/>
      <c r="R26" s="743"/>
      <c r="S26" s="22"/>
      <c r="T26" s="22"/>
      <c r="U26" s="22"/>
      <c r="V26" s="23"/>
      <c r="W26" s="23"/>
      <c r="X26" s="23"/>
      <c r="Y26" s="23"/>
      <c r="Z26" s="23"/>
      <c r="AA26" s="23"/>
      <c r="AB26" s="23"/>
      <c r="AC26" s="23"/>
      <c r="AD26" s="24"/>
    </row>
    <row r="27" spans="1:31" ht="12" customHeight="1" thickBot="1">
      <c r="D27" s="41"/>
      <c r="E27" s="1059" t="s">
        <v>33</v>
      </c>
      <c r="F27" s="1060"/>
      <c r="G27" s="1060"/>
      <c r="H27" s="1060"/>
      <c r="I27" s="1060"/>
      <c r="J27" s="1060"/>
      <c r="K27" s="1060"/>
      <c r="L27" s="1060"/>
      <c r="M27" s="1060"/>
      <c r="N27" s="1060"/>
      <c r="O27" s="1060"/>
      <c r="P27" s="1060"/>
      <c r="Q27" s="1060"/>
      <c r="R27" s="1060"/>
      <c r="S27" s="3">
        <f t="shared" ref="S27:AE27" si="0">SUM(S17:S26)</f>
        <v>8000000</v>
      </c>
      <c r="T27" s="3">
        <f t="shared" si="0"/>
        <v>0</v>
      </c>
      <c r="U27" s="3">
        <f t="shared" si="0"/>
        <v>800000</v>
      </c>
      <c r="V27" s="3">
        <f t="shared" si="0"/>
        <v>2400000</v>
      </c>
      <c r="W27" s="3">
        <f t="shared" si="0"/>
        <v>1600000</v>
      </c>
      <c r="X27" s="3">
        <f t="shared" si="0"/>
        <v>800000</v>
      </c>
      <c r="Y27" s="3">
        <f t="shared" si="0"/>
        <v>800000</v>
      </c>
      <c r="Z27" s="3">
        <f t="shared" si="0"/>
        <v>800000</v>
      </c>
      <c r="AA27" s="3">
        <f t="shared" si="0"/>
        <v>800000</v>
      </c>
      <c r="AB27" s="3">
        <f t="shared" si="0"/>
        <v>0</v>
      </c>
      <c r="AC27" s="3">
        <f t="shared" si="0"/>
        <v>0</v>
      </c>
      <c r="AD27" s="3">
        <f t="shared" si="0"/>
        <v>0</v>
      </c>
      <c r="AE27" s="3">
        <f t="shared" si="0"/>
        <v>0</v>
      </c>
    </row>
    <row r="28" spans="1:31" ht="9" customHeight="1" thickBot="1">
      <c r="D28" s="41"/>
      <c r="E28" s="8"/>
      <c r="F28" s="8"/>
      <c r="G28" s="8"/>
      <c r="H28" s="8"/>
      <c r="I28" s="8"/>
      <c r="J28" s="8"/>
      <c r="K28" s="8"/>
      <c r="L28" s="8"/>
      <c r="M28" s="8"/>
      <c r="N28" s="8"/>
      <c r="O28" s="8"/>
      <c r="P28" s="8"/>
      <c r="Q28" s="8"/>
      <c r="R28" s="8"/>
      <c r="S28" s="43"/>
      <c r="T28" s="43"/>
      <c r="U28" s="43"/>
      <c r="V28" s="43"/>
      <c r="W28" s="82"/>
      <c r="X28" s="82"/>
      <c r="Y28" s="82"/>
      <c r="Z28" s="82"/>
      <c r="AA28" s="82"/>
      <c r="AB28" s="82"/>
      <c r="AC28" s="82"/>
      <c r="AD28" s="82"/>
      <c r="AE28" s="82"/>
    </row>
    <row r="29" spans="1:31" ht="15" customHeight="1" thickTop="1" thickBot="1">
      <c r="D29" s="41"/>
      <c r="E29" s="1039" t="s">
        <v>33</v>
      </c>
      <c r="F29" s="1040"/>
      <c r="G29" s="1040"/>
      <c r="H29" s="1040"/>
      <c r="I29" s="1040"/>
      <c r="J29" s="1040"/>
      <c r="K29" s="1040"/>
      <c r="L29" s="1040"/>
      <c r="M29" s="1040"/>
      <c r="N29" s="1040"/>
      <c r="O29" s="1040"/>
      <c r="P29" s="1040"/>
      <c r="Q29" s="1040"/>
      <c r="R29" s="1041"/>
      <c r="S29" s="28" t="e">
        <f>#REF!+'8-MATPR_MAT'!S27</f>
        <v>#REF!</v>
      </c>
      <c r="T29" s="28" t="e">
        <f>#REF!+'8-MATPR_MAT'!T27</f>
        <v>#REF!</v>
      </c>
      <c r="U29" s="28" t="e">
        <f>#REF!+'8-MATPR_MAT'!U27</f>
        <v>#REF!</v>
      </c>
      <c r="V29" s="28" t="e">
        <f>#REF!+'8-MATPR_MAT'!V27</f>
        <v>#REF!</v>
      </c>
      <c r="W29" s="28" t="e">
        <f>#REF!+'8-MATPR_MAT'!W27</f>
        <v>#REF!</v>
      </c>
      <c r="X29" s="28" t="e">
        <f>#REF!+'8-MATPR_MAT'!X27</f>
        <v>#REF!</v>
      </c>
      <c r="Y29" s="28" t="e">
        <f>#REF!+'8-MATPR_MAT'!Y27</f>
        <v>#REF!</v>
      </c>
      <c r="Z29" s="28" t="e">
        <f>#REF!+'8-MATPR_MAT'!Z27</f>
        <v>#REF!</v>
      </c>
      <c r="AA29" s="28" t="e">
        <f>#REF!+'8-MATPR_MAT'!AA27</f>
        <v>#REF!</v>
      </c>
      <c r="AB29" s="28" t="e">
        <f>#REF!+'8-MATPR_MAT'!AB27</f>
        <v>#REF!</v>
      </c>
      <c r="AC29" s="28" t="e">
        <f>#REF!+'8-MATPR_MAT'!AC27</f>
        <v>#REF!</v>
      </c>
      <c r="AD29" s="28" t="e">
        <f>#REF!+'8-MATPR_MAT'!AD27</f>
        <v>#REF!</v>
      </c>
      <c r="AE29" s="28" t="e">
        <f>#REF!+'8-MATPR_MAT'!AE27</f>
        <v>#REF!</v>
      </c>
    </row>
    <row r="30" spans="1:31" ht="9" customHeight="1" thickBot="1">
      <c r="D30" s="41"/>
      <c r="E30" s="8"/>
      <c r="F30" s="8"/>
      <c r="G30" s="8"/>
      <c r="H30" s="8"/>
      <c r="I30" s="8"/>
      <c r="J30" s="8"/>
      <c r="K30" s="8"/>
      <c r="L30" s="8"/>
      <c r="M30" s="8"/>
      <c r="N30" s="8"/>
      <c r="O30" s="8"/>
      <c r="P30" s="8"/>
      <c r="Q30" s="8"/>
      <c r="R30" s="8"/>
      <c r="S30" s="8"/>
      <c r="T30" s="8"/>
      <c r="U30" s="8"/>
      <c r="V30" s="8"/>
      <c r="W30" s="55"/>
      <c r="X30" s="55"/>
      <c r="Y30" s="55"/>
      <c r="Z30" s="55"/>
      <c r="AA30" s="55"/>
      <c r="AB30" s="55"/>
      <c r="AC30" s="55"/>
      <c r="AD30" s="55"/>
      <c r="AE30" s="55"/>
    </row>
    <row r="31" spans="1:31" ht="6.75" customHeight="1" thickTop="1">
      <c r="D31" s="41"/>
    </row>
    <row r="32" spans="1:31" ht="52.5" customHeight="1">
      <c r="D32" s="41"/>
      <c r="G32" s="1003" t="s">
        <v>53</v>
      </c>
      <c r="H32" s="1003"/>
      <c r="I32" s="1003"/>
      <c r="J32" s="1003"/>
      <c r="K32" s="1003"/>
      <c r="L32" s="1003"/>
      <c r="M32" s="1003"/>
      <c r="N32" s="56"/>
      <c r="O32" s="1003" t="s">
        <v>55</v>
      </c>
      <c r="P32" s="1003"/>
      <c r="Q32" s="57"/>
      <c r="R32" s="78"/>
      <c r="T32" s="1003" t="s">
        <v>54</v>
      </c>
      <c r="U32" s="1003"/>
      <c r="V32" s="1003"/>
      <c r="X32" s="1003" t="s">
        <v>56</v>
      </c>
      <c r="Y32" s="1003"/>
      <c r="Z32" s="1003"/>
      <c r="AB32" s="1003" t="s">
        <v>42</v>
      </c>
      <c r="AC32" s="1003"/>
      <c r="AD32" s="1003"/>
      <c r="AE32" s="58"/>
    </row>
    <row r="33" spans="4:104">
      <c r="D33" s="41"/>
      <c r="G33" s="1030" t="s">
        <v>15</v>
      </c>
      <c r="H33" s="1030"/>
      <c r="I33" s="1030"/>
      <c r="J33" s="1030"/>
      <c r="K33" s="1030"/>
      <c r="L33" s="1030"/>
      <c r="M33" s="1030"/>
      <c r="N33" s="59"/>
      <c r="O33" s="1030" t="s">
        <v>3</v>
      </c>
      <c r="P33" s="1030"/>
      <c r="Q33" s="60"/>
      <c r="R33" s="61"/>
      <c r="T33" s="1029" t="s">
        <v>39</v>
      </c>
      <c r="U33" s="1029"/>
      <c r="V33" s="1029"/>
      <c r="X33" s="1029" t="s">
        <v>2</v>
      </c>
      <c r="Y33" s="1029"/>
      <c r="Z33" s="1029"/>
      <c r="AB33" s="1030" t="s">
        <v>34</v>
      </c>
      <c r="AC33" s="1030"/>
      <c r="AD33" s="1030"/>
      <c r="AE33" s="61"/>
    </row>
    <row r="34" spans="4:104" ht="5.25" customHeight="1" thickBot="1">
      <c r="D34" s="41"/>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row>
    <row r="35" spans="4:104" ht="9" customHeight="1">
      <c r="D35" s="41"/>
      <c r="E35" s="62"/>
      <c r="F35" s="62"/>
      <c r="G35" s="62"/>
      <c r="H35" s="62"/>
      <c r="I35" s="62"/>
      <c r="J35" s="62"/>
      <c r="K35" s="62"/>
      <c r="L35" s="62"/>
      <c r="M35" s="62"/>
    </row>
    <row r="36" spans="4:104" ht="1.5" customHeight="1">
      <c r="D36" s="41"/>
      <c r="E36" s="13"/>
      <c r="F36" s="13"/>
      <c r="G36" s="13"/>
      <c r="H36" s="13"/>
      <c r="I36" s="13"/>
      <c r="J36" s="13"/>
      <c r="K36" s="13"/>
      <c r="L36" s="13"/>
      <c r="M36" s="13"/>
      <c r="N36" s="13"/>
      <c r="O36" s="13"/>
      <c r="P36" s="13"/>
      <c r="Q36" s="13"/>
      <c r="R36" s="13"/>
      <c r="S36" s="13"/>
      <c r="CZ36" s="80"/>
    </row>
    <row r="37" spans="4:104">
      <c r="D37" s="41"/>
      <c r="E37" s="13"/>
      <c r="F37" s="13"/>
      <c r="G37" s="13"/>
      <c r="H37" s="13"/>
      <c r="I37" s="13"/>
      <c r="J37" s="13"/>
      <c r="K37" s="13"/>
      <c r="L37" s="13"/>
      <c r="M37" s="13"/>
      <c r="N37" s="13"/>
      <c r="O37" s="13"/>
      <c r="P37" s="13"/>
      <c r="Q37" s="13"/>
      <c r="R37" s="13"/>
      <c r="AC37" s="63" t="s">
        <v>11</v>
      </c>
      <c r="AD37" s="63" t="s">
        <v>1</v>
      </c>
      <c r="AE37" s="63" t="s">
        <v>0</v>
      </c>
      <c r="CZ37" s="13"/>
    </row>
    <row r="38" spans="4:104">
      <c r="D38" s="41"/>
      <c r="E38" s="13"/>
      <c r="F38" s="13"/>
      <c r="G38" s="13"/>
      <c r="H38" s="13"/>
      <c r="I38" s="13"/>
      <c r="J38" s="13"/>
      <c r="K38" s="13"/>
      <c r="L38" s="13"/>
      <c r="M38" s="13"/>
      <c r="N38" s="13"/>
      <c r="O38" s="13"/>
      <c r="P38" s="13"/>
      <c r="Q38" s="13"/>
      <c r="R38" s="13"/>
      <c r="S38" s="13"/>
      <c r="T38" s="13"/>
      <c r="U38" s="13"/>
      <c r="V38" s="13"/>
      <c r="AB38" s="64" t="s">
        <v>35</v>
      </c>
      <c r="AC38" s="63" t="e">
        <f>#REF!</f>
        <v>#REF!</v>
      </c>
      <c r="AD38" s="63" t="e">
        <f>#REF!</f>
        <v>#REF!</v>
      </c>
      <c r="AE38" s="63" t="e">
        <f>#REF!</f>
        <v>#REF!</v>
      </c>
    </row>
    <row r="39" spans="4:104">
      <c r="D39" s="41"/>
      <c r="E39" s="13"/>
      <c r="F39" s="13"/>
      <c r="G39" s="13"/>
      <c r="H39" s="13"/>
      <c r="I39" s="13"/>
      <c r="J39" s="13"/>
      <c r="K39" s="13"/>
      <c r="L39" s="13"/>
      <c r="M39" s="13"/>
      <c r="N39" s="13"/>
      <c r="O39" s="13"/>
      <c r="P39" s="13"/>
      <c r="Q39" s="13"/>
      <c r="R39" s="13"/>
      <c r="S39" s="13"/>
      <c r="T39" s="13"/>
      <c r="U39" s="13"/>
      <c r="V39" s="13"/>
    </row>
  </sheetData>
  <mergeCells count="42">
    <mergeCell ref="L7:AC7"/>
    <mergeCell ref="E2:J6"/>
    <mergeCell ref="O2:AB2"/>
    <mergeCell ref="O3:AB3"/>
    <mergeCell ref="AA4:AE4"/>
    <mergeCell ref="O6:Y6"/>
    <mergeCell ref="E15:J15"/>
    <mergeCell ref="K15:K16"/>
    <mergeCell ref="L15:L16"/>
    <mergeCell ref="M15:M16"/>
    <mergeCell ref="N15:N16"/>
    <mergeCell ref="E9:G9"/>
    <mergeCell ref="E13:AA13"/>
    <mergeCell ref="AB13:AE13"/>
    <mergeCell ref="E14:S14"/>
    <mergeCell ref="T14:AE14"/>
    <mergeCell ref="S15:S16"/>
    <mergeCell ref="T15:T16"/>
    <mergeCell ref="U15:U16"/>
    <mergeCell ref="V15:V16"/>
    <mergeCell ref="W15:W16"/>
    <mergeCell ref="AD15:AD16"/>
    <mergeCell ref="AE15:AE16"/>
    <mergeCell ref="E27:R27"/>
    <mergeCell ref="E29:R29"/>
    <mergeCell ref="G32:M32"/>
    <mergeCell ref="O32:P32"/>
    <mergeCell ref="T32:V32"/>
    <mergeCell ref="X32:Z32"/>
    <mergeCell ref="AB32:AD32"/>
    <mergeCell ref="X15:X16"/>
    <mergeCell ref="Y15:Y16"/>
    <mergeCell ref="Z15:Z16"/>
    <mergeCell ref="AA15:AA16"/>
    <mergeCell ref="AB15:AB16"/>
    <mergeCell ref="AC15:AC16"/>
    <mergeCell ref="O15:R15"/>
    <mergeCell ref="G33:M33"/>
    <mergeCell ref="O33:P33"/>
    <mergeCell ref="T33:V33"/>
    <mergeCell ref="X33:Z33"/>
    <mergeCell ref="AB33:AD33"/>
  </mergeCells>
  <dataValidations count="1">
    <dataValidation type="list" allowBlank="1" showInputMessage="1" showErrorMessage="1" sqref="A17:A26">
      <formula1>anexos</formula1>
    </dataValidation>
  </dataValidations>
  <printOptions horizontalCentered="1"/>
  <pageMargins left="0.78740157480314965" right="0.78740157480314965" top="0.74803149606299213" bottom="0.35433070866141736" header="0.31496062992125984" footer="0.31496062992125984"/>
  <pageSetup paperSize="5" scale="55" fitToHeight="5" orientation="landscape" r:id="rId1"/>
  <drawing r:id="rId2"/>
</worksheet>
</file>

<file path=xl/worksheets/sheet6.xml><?xml version="1.0" encoding="utf-8"?>
<worksheet xmlns="http://schemas.openxmlformats.org/spreadsheetml/2006/main" xmlns:r="http://schemas.openxmlformats.org/officeDocument/2006/relationships">
  <sheetPr>
    <tabColor rgb="FF00B050"/>
  </sheetPr>
  <dimension ref="A2:CZ39"/>
  <sheetViews>
    <sheetView view="pageBreakPreview" topLeftCell="P7" zoomScaleSheetLayoutView="100" workbookViewId="0">
      <selection activeCell="T29" sqref="T29:AE29"/>
    </sheetView>
  </sheetViews>
  <sheetFormatPr baseColWidth="10" defaultRowHeight="12.75"/>
  <cols>
    <col min="1" max="1" width="11.42578125" style="12"/>
    <col min="2" max="3" width="6.7109375" style="12" customWidth="1"/>
    <col min="4" max="4" width="0.85546875" style="12" customWidth="1"/>
    <col min="5" max="5" width="3.7109375" style="12" customWidth="1"/>
    <col min="6" max="6" width="6.140625" style="12" customWidth="1"/>
    <col min="7" max="11" width="3.7109375" style="12" customWidth="1"/>
    <col min="12" max="12" width="5.7109375" style="12" customWidth="1"/>
    <col min="13" max="13" width="25.7109375" style="12" customWidth="1"/>
    <col min="14" max="14" width="7.7109375" style="12" customWidth="1"/>
    <col min="15" max="15" width="25.7109375" style="12" customWidth="1"/>
    <col min="16" max="16" width="20.7109375" style="12" customWidth="1"/>
    <col min="17" max="18" width="12.7109375" style="12" customWidth="1"/>
    <col min="19" max="19" width="11.7109375" style="12" customWidth="1"/>
    <col min="20" max="31" width="10.7109375" style="12" customWidth="1"/>
    <col min="32" max="16384" width="11.42578125" style="12"/>
  </cols>
  <sheetData>
    <row r="2" spans="2:32">
      <c r="E2" s="999"/>
      <c r="F2" s="999"/>
      <c r="G2" s="999"/>
      <c r="H2" s="999"/>
      <c r="I2" s="999"/>
      <c r="J2" s="999"/>
      <c r="K2" s="30"/>
      <c r="L2" s="31"/>
      <c r="M2" s="31"/>
      <c r="O2" s="1000" t="s">
        <v>38</v>
      </c>
      <c r="P2" s="1000"/>
      <c r="Q2" s="1000"/>
      <c r="R2" s="1000"/>
      <c r="S2" s="1000"/>
      <c r="T2" s="1000"/>
      <c r="U2" s="1000"/>
      <c r="V2" s="1000"/>
      <c r="W2" s="1000"/>
      <c r="X2" s="1000"/>
      <c r="Y2" s="1000"/>
      <c r="Z2" s="1000"/>
      <c r="AA2" s="1000"/>
      <c r="AB2" s="1000"/>
    </row>
    <row r="3" spans="2:32">
      <c r="E3" s="999"/>
      <c r="F3" s="999"/>
      <c r="G3" s="999"/>
      <c r="H3" s="999"/>
      <c r="I3" s="999"/>
      <c r="J3" s="999"/>
      <c r="L3" s="31"/>
      <c r="M3" s="31"/>
      <c r="O3" s="1000" t="s">
        <v>104</v>
      </c>
      <c r="P3" s="1000"/>
      <c r="Q3" s="1000"/>
      <c r="R3" s="1000"/>
      <c r="S3" s="1000"/>
      <c r="T3" s="1000"/>
      <c r="U3" s="1000"/>
      <c r="V3" s="1000"/>
      <c r="W3" s="1000"/>
      <c r="X3" s="1000"/>
      <c r="Y3" s="1000"/>
      <c r="Z3" s="1000"/>
      <c r="AA3" s="1000"/>
      <c r="AB3" s="1000"/>
      <c r="AC3" s="13"/>
      <c r="AD3" s="13"/>
      <c r="AE3" s="13"/>
    </row>
    <row r="4" spans="2:32">
      <c r="E4" s="999"/>
      <c r="F4" s="999"/>
      <c r="G4" s="999"/>
      <c r="H4" s="999"/>
      <c r="I4" s="999"/>
      <c r="J4" s="999"/>
      <c r="K4" s="30"/>
      <c r="L4" s="31"/>
      <c r="M4" s="31"/>
      <c r="AA4" s="1064" t="s">
        <v>50</v>
      </c>
      <c r="AB4" s="1002"/>
      <c r="AC4" s="1002"/>
      <c r="AD4" s="1002"/>
      <c r="AE4" s="1002"/>
    </row>
    <row r="5" spans="2:32">
      <c r="E5" s="999"/>
      <c r="F5" s="999"/>
      <c r="G5" s="999"/>
      <c r="H5" s="999"/>
      <c r="I5" s="999"/>
      <c r="J5" s="999"/>
      <c r="K5" s="30"/>
      <c r="L5" s="31"/>
      <c r="M5" s="31"/>
      <c r="AC5" s="13"/>
      <c r="AD5" s="13"/>
      <c r="AE5" s="13"/>
    </row>
    <row r="6" spans="2:32">
      <c r="E6" s="999"/>
      <c r="F6" s="999"/>
      <c r="G6" s="999"/>
      <c r="H6" s="999"/>
      <c r="I6" s="999"/>
      <c r="J6" s="999"/>
      <c r="K6" s="31"/>
      <c r="L6" s="31"/>
      <c r="M6" s="31"/>
      <c r="O6" s="1043"/>
      <c r="P6" s="1043"/>
      <c r="Q6" s="1043"/>
      <c r="R6" s="1043"/>
      <c r="S6" s="1043"/>
      <c r="T6" s="1043"/>
      <c r="U6" s="1043"/>
      <c r="V6" s="1043"/>
      <c r="W6" s="1043"/>
      <c r="X6" s="1043"/>
      <c r="Y6" s="1043"/>
    </row>
    <row r="7" spans="2:32">
      <c r="E7" s="739"/>
      <c r="F7" s="739"/>
      <c r="G7" s="739"/>
      <c r="H7" s="739"/>
      <c r="I7" s="739"/>
      <c r="J7" s="739"/>
      <c r="K7" s="739"/>
      <c r="L7" s="1000" t="s">
        <v>37</v>
      </c>
      <c r="M7" s="1000"/>
      <c r="N7" s="1000"/>
      <c r="O7" s="1000"/>
      <c r="P7" s="1000"/>
      <c r="Q7" s="1000"/>
      <c r="R7" s="1000"/>
      <c r="S7" s="1000"/>
      <c r="T7" s="1000"/>
      <c r="U7" s="1000"/>
      <c r="V7" s="1000"/>
      <c r="W7" s="1000"/>
      <c r="X7" s="1000"/>
      <c r="Y7" s="1000"/>
      <c r="Z7" s="1000"/>
      <c r="AA7" s="1000"/>
      <c r="AB7" s="1000"/>
      <c r="AC7" s="1000"/>
    </row>
    <row r="8" spans="2:32" ht="13.5" thickBot="1">
      <c r="G8" s="14"/>
      <c r="H8" s="14"/>
      <c r="I8" s="14"/>
      <c r="J8" s="14"/>
      <c r="K8" s="14"/>
      <c r="L8" s="14"/>
      <c r="M8" s="14"/>
      <c r="N8" s="14"/>
      <c r="O8" s="14"/>
      <c r="P8" s="14"/>
      <c r="Q8" s="14"/>
      <c r="R8" s="14"/>
      <c r="S8" s="14"/>
      <c r="T8" s="14"/>
      <c r="U8" s="14"/>
      <c r="V8" s="14"/>
      <c r="W8" s="14"/>
      <c r="X8" s="14"/>
      <c r="Y8" s="14"/>
      <c r="Z8" s="14"/>
      <c r="AA8" s="14"/>
      <c r="AB8" s="14"/>
      <c r="AC8" s="14"/>
      <c r="AD8" s="14"/>
      <c r="AE8" s="14"/>
    </row>
    <row r="9" spans="2:32" ht="13.5" thickBot="1">
      <c r="E9" s="1044" t="s">
        <v>40</v>
      </c>
      <c r="F9" s="1045"/>
      <c r="G9" s="1046"/>
      <c r="H9" s="737"/>
      <c r="I9" s="737"/>
      <c r="J9" s="32" t="s">
        <v>16</v>
      </c>
      <c r="K9" s="33"/>
      <c r="L9" s="33"/>
      <c r="M9" s="33"/>
      <c r="N9" s="34"/>
      <c r="O9" s="35"/>
      <c r="P9" s="36"/>
      <c r="Q9" s="740"/>
      <c r="R9" s="740"/>
      <c r="S9" s="740"/>
      <c r="T9" s="740"/>
      <c r="U9" s="740"/>
      <c r="V9" s="740"/>
      <c r="W9" s="740"/>
      <c r="X9" s="740"/>
      <c r="Y9" s="740"/>
      <c r="Z9" s="740"/>
      <c r="AA9" s="740"/>
      <c r="AB9" s="740"/>
      <c r="AC9" s="740"/>
      <c r="AD9" s="740"/>
      <c r="AE9" s="740"/>
    </row>
    <row r="10" spans="2:32" s="29" customFormat="1" ht="11.25">
      <c r="O10" s="37"/>
      <c r="P10" s="15"/>
      <c r="Q10" s="15"/>
      <c r="R10" s="15"/>
      <c r="S10" s="15"/>
      <c r="T10" s="15"/>
      <c r="U10" s="15"/>
      <c r="V10" s="15" t="s">
        <v>17</v>
      </c>
      <c r="W10" s="38" t="s">
        <v>43</v>
      </c>
      <c r="X10" s="15" t="s">
        <v>18</v>
      </c>
      <c r="Y10" s="38" t="s">
        <v>44</v>
      </c>
      <c r="Z10" s="15" t="s">
        <v>45</v>
      </c>
      <c r="AA10" s="38">
        <v>31</v>
      </c>
      <c r="AB10" s="39" t="s">
        <v>18</v>
      </c>
      <c r="AC10" s="38" t="s">
        <v>46</v>
      </c>
      <c r="AD10" s="39" t="s">
        <v>18</v>
      </c>
      <c r="AE10" s="38">
        <v>2015</v>
      </c>
      <c r="AF10" s="40"/>
    </row>
    <row r="11" spans="2:32" s="29" customFormat="1" ht="12" thickBot="1">
      <c r="O11" s="37"/>
      <c r="P11" s="15"/>
      <c r="Q11" s="15"/>
      <c r="R11" s="15"/>
      <c r="S11" s="15"/>
      <c r="T11" s="15"/>
      <c r="U11" s="15"/>
      <c r="V11" s="15"/>
      <c r="W11" s="15"/>
      <c r="X11" s="15"/>
      <c r="Y11" s="15"/>
      <c r="Z11" s="15"/>
      <c r="AA11" s="15"/>
      <c r="AB11" s="39"/>
      <c r="AC11" s="15"/>
      <c r="AD11" s="39"/>
      <c r="AE11" s="15"/>
      <c r="AF11" s="40"/>
    </row>
    <row r="12" spans="2:32" ht="11.25" hidden="1" customHeight="1" thickBot="1">
      <c r="B12" s="12">
        <v>3</v>
      </c>
      <c r="E12" s="12">
        <v>4</v>
      </c>
      <c r="F12" s="12">
        <v>5</v>
      </c>
      <c r="G12" s="12">
        <v>6</v>
      </c>
      <c r="H12" s="12">
        <v>7</v>
      </c>
      <c r="I12" s="12">
        <v>8</v>
      </c>
      <c r="J12" s="12">
        <v>9</v>
      </c>
      <c r="K12" s="12">
        <v>10</v>
      </c>
      <c r="P12" s="16"/>
      <c r="Q12" s="13"/>
      <c r="R12" s="13"/>
      <c r="S12" s="13"/>
    </row>
    <row r="13" spans="2:32">
      <c r="E13" s="1047" t="s">
        <v>49</v>
      </c>
      <c r="F13" s="1048"/>
      <c r="G13" s="1048"/>
      <c r="H13" s="1048"/>
      <c r="I13" s="1048"/>
      <c r="J13" s="1048"/>
      <c r="K13" s="1048"/>
      <c r="L13" s="1048"/>
      <c r="M13" s="1048"/>
      <c r="N13" s="1048"/>
      <c r="O13" s="1048"/>
      <c r="P13" s="1048"/>
      <c r="Q13" s="1048"/>
      <c r="R13" s="1048"/>
      <c r="S13" s="1048"/>
      <c r="T13" s="1048"/>
      <c r="U13" s="1048"/>
      <c r="V13" s="1048"/>
      <c r="W13" s="1048"/>
      <c r="X13" s="1048"/>
      <c r="Y13" s="1048"/>
      <c r="Z13" s="1048"/>
      <c r="AA13" s="1049"/>
      <c r="AB13" s="1050" t="s">
        <v>48</v>
      </c>
      <c r="AC13" s="1048"/>
      <c r="AD13" s="1048"/>
      <c r="AE13" s="1051"/>
    </row>
    <row r="14" spans="2:32">
      <c r="E14" s="1065" t="e">
        <f>VLOOKUP(A17,#REF!,15,0)</f>
        <v>#REF!</v>
      </c>
      <c r="F14" s="1066"/>
      <c r="G14" s="1066"/>
      <c r="H14" s="1066"/>
      <c r="I14" s="1066"/>
      <c r="J14" s="1066"/>
      <c r="K14" s="1066"/>
      <c r="L14" s="1066"/>
      <c r="M14" s="1066"/>
      <c r="N14" s="1066"/>
      <c r="O14" s="1066"/>
      <c r="P14" s="1066"/>
      <c r="Q14" s="1066"/>
      <c r="R14" s="1066"/>
      <c r="S14" s="1067"/>
      <c r="T14" s="1056" t="s">
        <v>41</v>
      </c>
      <c r="U14" s="1057"/>
      <c r="V14" s="1057"/>
      <c r="W14" s="1057"/>
      <c r="X14" s="1057"/>
      <c r="Y14" s="1057"/>
      <c r="Z14" s="1057"/>
      <c r="AA14" s="1057"/>
      <c r="AB14" s="1057"/>
      <c r="AC14" s="1057"/>
      <c r="AD14" s="1057"/>
      <c r="AE14" s="1058"/>
    </row>
    <row r="15" spans="2:32" ht="12.75" customHeight="1">
      <c r="E15" s="1031" t="s">
        <v>36</v>
      </c>
      <c r="F15" s="1032"/>
      <c r="G15" s="1032"/>
      <c r="H15" s="1032"/>
      <c r="I15" s="1032"/>
      <c r="J15" s="1063"/>
      <c r="K15" s="1061" t="s">
        <v>12</v>
      </c>
      <c r="L15" s="996" t="s">
        <v>19</v>
      </c>
      <c r="M15" s="991" t="s">
        <v>20</v>
      </c>
      <c r="N15" s="1023" t="s">
        <v>21</v>
      </c>
      <c r="O15" s="1033" t="s">
        <v>22</v>
      </c>
      <c r="P15" s="1034"/>
      <c r="Q15" s="1034"/>
      <c r="R15" s="1035"/>
      <c r="S15" s="991" t="s">
        <v>23</v>
      </c>
      <c r="T15" s="998" t="s">
        <v>10</v>
      </c>
      <c r="U15" s="998" t="s">
        <v>9</v>
      </c>
      <c r="V15" s="998" t="s">
        <v>8</v>
      </c>
      <c r="W15" s="998" t="s">
        <v>24</v>
      </c>
      <c r="X15" s="998" t="s">
        <v>25</v>
      </c>
      <c r="Y15" s="998" t="s">
        <v>26</v>
      </c>
      <c r="Z15" s="998" t="s">
        <v>27</v>
      </c>
      <c r="AA15" s="998" t="s">
        <v>28</v>
      </c>
      <c r="AB15" s="998" t="s">
        <v>7</v>
      </c>
      <c r="AC15" s="998" t="s">
        <v>6</v>
      </c>
      <c r="AD15" s="998" t="s">
        <v>5</v>
      </c>
      <c r="AE15" s="1052" t="s">
        <v>4</v>
      </c>
    </row>
    <row r="16" spans="2:32" ht="16.5" customHeight="1">
      <c r="B16" s="398" t="s">
        <v>200</v>
      </c>
      <c r="C16" s="398" t="s">
        <v>201</v>
      </c>
      <c r="E16" s="748" t="s">
        <v>227</v>
      </c>
      <c r="F16" s="746" t="s">
        <v>228</v>
      </c>
      <c r="G16" s="747" t="s">
        <v>152</v>
      </c>
      <c r="H16" s="747" t="s">
        <v>14</v>
      </c>
      <c r="I16" s="747" t="s">
        <v>153</v>
      </c>
      <c r="J16" s="747" t="s">
        <v>13</v>
      </c>
      <c r="K16" s="1062"/>
      <c r="L16" s="997"/>
      <c r="M16" s="992"/>
      <c r="N16" s="991"/>
      <c r="O16" s="741" t="s">
        <v>29</v>
      </c>
      <c r="P16" s="741" t="s">
        <v>30</v>
      </c>
      <c r="Q16" s="66" t="s">
        <v>31</v>
      </c>
      <c r="R16" s="738" t="s">
        <v>32</v>
      </c>
      <c r="S16" s="992"/>
      <c r="T16" s="998"/>
      <c r="U16" s="998"/>
      <c r="V16" s="998"/>
      <c r="W16" s="998"/>
      <c r="X16" s="998"/>
      <c r="Y16" s="998"/>
      <c r="Z16" s="998"/>
      <c r="AA16" s="998"/>
      <c r="AB16" s="998"/>
      <c r="AC16" s="998"/>
      <c r="AD16" s="998"/>
      <c r="AE16" s="1052"/>
    </row>
    <row r="17" spans="1:31" ht="24.75">
      <c r="A17" s="653" t="s">
        <v>180</v>
      </c>
      <c r="B17" s="653" t="str">
        <f>IFERROR(VLOOKUP($A17,#REF!,$B$12,0),"-")</f>
        <v>-</v>
      </c>
      <c r="C17" s="653">
        <v>6152</v>
      </c>
      <c r="D17" s="9"/>
      <c r="E17" s="6" t="str">
        <f>IFERROR(VLOOKUP($A17,#REF!,$E$12,0),"-")</f>
        <v>-</v>
      </c>
      <c r="F17" s="6" t="str">
        <f>IFERROR(VLOOKUP($A17,#REF!,F$12,0),"-")</f>
        <v>-</v>
      </c>
      <c r="G17" s="6" t="str">
        <f>IFERROR(VLOOKUP($A17,#REF!,G$12,0),"-")</f>
        <v>-</v>
      </c>
      <c r="H17" s="6" t="str">
        <f>IFERROR(VLOOKUP($A17,#REF!,H$12,0),"-")</f>
        <v>-</v>
      </c>
      <c r="I17" s="6" t="str">
        <f>IFERROR(VLOOKUP($A17,#REF!,I$12,0),"-")</f>
        <v>-</v>
      </c>
      <c r="J17" s="6" t="str">
        <f>IFERROR(VLOOKUP($A17,#REF!,J$12,0),"-")</f>
        <v>-</v>
      </c>
      <c r="K17" s="89" t="str">
        <f>IFERROR(VLOOKUP($A17,#REF!,K$12,0),"-")</f>
        <v>-</v>
      </c>
      <c r="L17" s="88"/>
      <c r="M17" s="89" t="s">
        <v>327</v>
      </c>
      <c r="N17" s="10" t="s">
        <v>47</v>
      </c>
      <c r="O17" s="10"/>
      <c r="P17" s="11"/>
      <c r="Q17" s="45"/>
      <c r="R17" s="743" t="str">
        <f>IF(S17&gt;6200200,"LICITACIÓN PÚBLICA",IF(S17&lt;773720,"ADJUDICACIÓN DIRECTA","INVITACIÓN RESTRINGIDA"))</f>
        <v>INVITACIÓN RESTRINGIDA</v>
      </c>
      <c r="S17" s="22">
        <v>4600000</v>
      </c>
      <c r="T17" s="22"/>
      <c r="U17" s="22"/>
      <c r="V17" s="23"/>
      <c r="W17" s="23"/>
      <c r="X17" s="23"/>
      <c r="Y17" s="23">
        <f>S17*0.3</f>
        <v>1380000</v>
      </c>
      <c r="Z17" s="23"/>
      <c r="AA17" s="23">
        <f>S17*0.5</f>
        <v>2300000</v>
      </c>
      <c r="AB17" s="23">
        <f>S17*0.2</f>
        <v>920000</v>
      </c>
      <c r="AC17" s="23"/>
      <c r="AD17" s="23"/>
      <c r="AE17" s="23"/>
    </row>
    <row r="18" spans="1:31" ht="24.75">
      <c r="A18" s="653" t="s">
        <v>490</v>
      </c>
      <c r="B18" s="653" t="str">
        <f>IFERROR(VLOOKUP($A18,#REF!,$B$12,0),"-")</f>
        <v>-</v>
      </c>
      <c r="C18" s="653">
        <v>6152</v>
      </c>
      <c r="D18" s="9"/>
      <c r="E18" s="6" t="str">
        <f>IFERROR(VLOOKUP($A18,#REF!,$E$12,0),"-")</f>
        <v>-</v>
      </c>
      <c r="F18" s="6" t="str">
        <f>IFERROR(VLOOKUP($A18,#REF!,F$12,0),"-")</f>
        <v>-</v>
      </c>
      <c r="G18" s="6" t="str">
        <f>IFERROR(VLOOKUP($A18,#REF!,G$12,0),"-")</f>
        <v>-</v>
      </c>
      <c r="H18" s="6" t="str">
        <f>IFERROR(VLOOKUP($A18,#REF!,H$12,0),"-")</f>
        <v>-</v>
      </c>
      <c r="I18" s="6" t="str">
        <f>IFERROR(VLOOKUP($A18,#REF!,I$12,0),"-")</f>
        <v>-</v>
      </c>
      <c r="J18" s="6" t="str">
        <f>IFERROR(VLOOKUP($A18,#REF!,J$12,0),"-")</f>
        <v>-</v>
      </c>
      <c r="K18" s="89" t="str">
        <f>IFERROR(VLOOKUP($A18,#REF!,K$12,0),"-")</f>
        <v>-</v>
      </c>
      <c r="L18" s="88"/>
      <c r="M18" s="89" t="str">
        <f>UPPER("Proyecto de Reconstrucción de Puente Vehicular (Intersección La Presa Y Rio De Los Remedios)")</f>
        <v>PROYECTO DE RECONSTRUCCIÓN DE PUENTE VEHICULAR (INTERSECCIÓN LA PRESA Y RIO DE LOS REMEDIOS)</v>
      </c>
      <c r="N18" s="10" t="s">
        <v>47</v>
      </c>
      <c r="O18" s="10"/>
      <c r="P18" s="11"/>
      <c r="Q18" s="45"/>
      <c r="R18" s="743" t="str">
        <f>IF(S18&gt;6200200,"LICITACIÓN PÚBLICA",IF(S18&lt;773720,"ADJUDICACIÓN DIRECTA","INVITACIÓN RESTRINGIDA"))</f>
        <v>ADJUDICACIÓN DIRECTA</v>
      </c>
      <c r="S18" s="22">
        <v>400000</v>
      </c>
      <c r="T18" s="22"/>
      <c r="U18" s="22"/>
      <c r="V18" s="23">
        <f>S18/2</f>
        <v>200000</v>
      </c>
      <c r="W18" s="23">
        <f>S18/2</f>
        <v>200000</v>
      </c>
      <c r="X18" s="23"/>
      <c r="Y18" s="23"/>
      <c r="Z18" s="23"/>
      <c r="AA18" s="23"/>
      <c r="AB18" s="23"/>
      <c r="AC18" s="23"/>
      <c r="AD18" s="23"/>
      <c r="AE18" s="23"/>
    </row>
    <row r="19" spans="1:31">
      <c r="A19" s="653"/>
      <c r="B19" s="653"/>
      <c r="C19" s="653"/>
      <c r="D19" s="9"/>
      <c r="E19" s="6"/>
      <c r="F19" s="6"/>
      <c r="G19" s="6"/>
      <c r="H19" s="6"/>
      <c r="I19" s="6"/>
      <c r="J19" s="6"/>
      <c r="K19" s="89"/>
      <c r="L19" s="88"/>
      <c r="M19" s="89"/>
      <c r="N19" s="10"/>
      <c r="O19" s="10"/>
      <c r="P19" s="11"/>
      <c r="Q19" s="45"/>
      <c r="R19" s="743"/>
      <c r="S19" s="22"/>
      <c r="T19" s="22"/>
      <c r="U19" s="22"/>
      <c r="V19" s="22"/>
      <c r="W19" s="22"/>
      <c r="X19" s="22"/>
      <c r="Y19" s="22"/>
      <c r="Z19" s="22"/>
      <c r="AA19" s="22"/>
      <c r="AB19" s="22"/>
      <c r="AC19" s="22"/>
      <c r="AD19" s="23"/>
      <c r="AE19" s="23"/>
    </row>
    <row r="20" spans="1:31">
      <c r="A20" s="653"/>
      <c r="B20" s="653"/>
      <c r="C20" s="653"/>
      <c r="D20" s="9"/>
      <c r="E20" s="6"/>
      <c r="F20" s="6"/>
      <c r="G20" s="6"/>
      <c r="H20" s="6"/>
      <c r="I20" s="6"/>
      <c r="J20" s="6"/>
      <c r="K20" s="89"/>
      <c r="L20" s="88"/>
      <c r="M20" s="89"/>
      <c r="N20" s="10"/>
      <c r="O20" s="10"/>
      <c r="P20" s="11"/>
      <c r="Q20" s="45"/>
      <c r="R20" s="743"/>
      <c r="S20" s="22"/>
      <c r="T20" s="22"/>
      <c r="U20" s="22"/>
      <c r="V20" s="23"/>
      <c r="W20" s="23"/>
      <c r="X20" s="23"/>
      <c r="Y20" s="23"/>
      <c r="Z20" s="23"/>
      <c r="AA20" s="23"/>
      <c r="AB20" s="23"/>
      <c r="AC20" s="23"/>
      <c r="AD20" s="23"/>
      <c r="AE20" s="23"/>
    </row>
    <row r="21" spans="1:31">
      <c r="A21" s="653"/>
      <c r="B21" s="653"/>
      <c r="C21" s="653"/>
      <c r="D21" s="9"/>
      <c r="E21" s="6"/>
      <c r="F21" s="6"/>
      <c r="G21" s="6"/>
      <c r="H21" s="6"/>
      <c r="I21" s="6"/>
      <c r="J21" s="6"/>
      <c r="K21" s="89"/>
      <c r="L21" s="88"/>
      <c r="M21" s="89"/>
      <c r="N21" s="10"/>
      <c r="O21" s="10"/>
      <c r="P21" s="11"/>
      <c r="Q21" s="45"/>
      <c r="R21" s="743"/>
      <c r="S21" s="22"/>
      <c r="T21" s="22"/>
      <c r="U21" s="22"/>
      <c r="V21" s="22"/>
      <c r="W21" s="22"/>
      <c r="X21" s="22"/>
      <c r="Y21" s="22"/>
      <c r="Z21" s="22"/>
      <c r="AA21" s="22"/>
      <c r="AB21" s="22"/>
      <c r="AC21" s="22"/>
      <c r="AD21" s="22"/>
      <c r="AE21" s="22"/>
    </row>
    <row r="22" spans="1:31">
      <c r="A22" s="653"/>
      <c r="B22" s="653"/>
      <c r="C22" s="653"/>
      <c r="D22" s="9"/>
      <c r="E22" s="6"/>
      <c r="F22" s="6"/>
      <c r="G22" s="6"/>
      <c r="H22" s="6"/>
      <c r="I22" s="6"/>
      <c r="J22" s="6"/>
      <c r="K22" s="89"/>
      <c r="L22" s="88"/>
      <c r="M22" s="89"/>
      <c r="N22" s="10"/>
      <c r="O22" s="10"/>
      <c r="P22" s="11"/>
      <c r="Q22" s="45"/>
      <c r="R22" s="743"/>
      <c r="S22" s="22"/>
      <c r="T22" s="22"/>
      <c r="U22" s="22"/>
      <c r="V22" s="22"/>
      <c r="W22" s="22"/>
      <c r="X22" s="22"/>
      <c r="Y22" s="22"/>
      <c r="Z22" s="22"/>
      <c r="AA22" s="22"/>
      <c r="AB22" s="22"/>
      <c r="AC22" s="22"/>
      <c r="AD22" s="22"/>
      <c r="AE22" s="22"/>
    </row>
    <row r="23" spans="1:31">
      <c r="A23" s="653"/>
      <c r="B23" s="653"/>
      <c r="C23" s="653"/>
      <c r="D23" s="9"/>
      <c r="E23" s="6"/>
      <c r="F23" s="6"/>
      <c r="G23" s="6"/>
      <c r="H23" s="6"/>
      <c r="I23" s="6"/>
      <c r="J23" s="6"/>
      <c r="K23" s="89"/>
      <c r="L23" s="88"/>
      <c r="M23" s="89"/>
      <c r="N23" s="10"/>
      <c r="O23" s="10"/>
      <c r="P23" s="11"/>
      <c r="Q23" s="45"/>
      <c r="R23" s="743"/>
      <c r="S23" s="22"/>
      <c r="T23" s="22"/>
      <c r="U23" s="22"/>
      <c r="V23" s="23"/>
      <c r="W23" s="23"/>
      <c r="X23" s="23"/>
      <c r="Y23" s="23"/>
      <c r="Z23" s="23"/>
      <c r="AA23" s="23"/>
      <c r="AB23" s="23"/>
      <c r="AC23" s="23"/>
      <c r="AD23" s="23"/>
      <c r="AE23" s="23"/>
    </row>
    <row r="24" spans="1:31">
      <c r="A24" s="653"/>
      <c r="B24" s="653"/>
      <c r="C24" s="653"/>
      <c r="D24" s="9"/>
      <c r="E24" s="6"/>
      <c r="F24" s="6"/>
      <c r="G24" s="6"/>
      <c r="H24" s="6"/>
      <c r="I24" s="6"/>
      <c r="J24" s="6"/>
      <c r="K24" s="89"/>
      <c r="L24" s="88"/>
      <c r="M24" s="89"/>
      <c r="N24" s="10"/>
      <c r="O24" s="10"/>
      <c r="P24" s="11"/>
      <c r="Q24" s="45"/>
      <c r="R24" s="743"/>
      <c r="S24" s="22"/>
      <c r="T24" s="22"/>
      <c r="U24" s="22"/>
      <c r="V24" s="23"/>
      <c r="W24" s="23"/>
      <c r="X24" s="23"/>
      <c r="Y24" s="23"/>
      <c r="Z24" s="23"/>
      <c r="AA24" s="23"/>
      <c r="AB24" s="23"/>
      <c r="AC24" s="23"/>
      <c r="AD24" s="23"/>
      <c r="AE24" s="23"/>
    </row>
    <row r="25" spans="1:31">
      <c r="A25" s="653"/>
      <c r="B25" s="653"/>
      <c r="C25" s="653"/>
      <c r="D25" s="9"/>
      <c r="E25" s="6"/>
      <c r="F25" s="6"/>
      <c r="G25" s="6"/>
      <c r="H25" s="6"/>
      <c r="I25" s="6"/>
      <c r="J25" s="6"/>
      <c r="K25" s="89"/>
      <c r="L25" s="88"/>
      <c r="M25" s="89"/>
      <c r="N25" s="10"/>
      <c r="O25" s="10"/>
      <c r="P25" s="11"/>
      <c r="Q25" s="45"/>
      <c r="R25" s="743"/>
      <c r="S25" s="22"/>
      <c r="T25" s="22"/>
      <c r="U25" s="22"/>
      <c r="V25" s="23"/>
      <c r="W25" s="23"/>
      <c r="X25" s="23"/>
      <c r="Y25" s="23"/>
      <c r="Z25" s="23"/>
      <c r="AA25" s="23"/>
      <c r="AB25" s="23"/>
      <c r="AC25" s="23"/>
      <c r="AD25" s="23"/>
      <c r="AE25" s="23"/>
    </row>
    <row r="26" spans="1:31">
      <c r="A26" s="744"/>
      <c r="B26" s="744"/>
      <c r="C26" s="745"/>
      <c r="D26" s="9"/>
      <c r="E26" s="6"/>
      <c r="F26" s="6"/>
      <c r="G26" s="6"/>
      <c r="H26" s="6"/>
      <c r="I26" s="6"/>
      <c r="J26" s="6"/>
      <c r="K26" s="89"/>
      <c r="L26" s="88"/>
      <c r="M26" s="89"/>
      <c r="N26" s="10"/>
      <c r="O26" s="10"/>
      <c r="P26" s="11"/>
      <c r="Q26" s="45"/>
      <c r="R26" s="743"/>
      <c r="S26" s="22"/>
      <c r="T26" s="22"/>
      <c r="U26" s="22"/>
      <c r="V26" s="23"/>
      <c r="W26" s="23"/>
      <c r="X26" s="23"/>
      <c r="Y26" s="23"/>
      <c r="Z26" s="23"/>
      <c r="AA26" s="23"/>
      <c r="AB26" s="23"/>
      <c r="AC26" s="23"/>
      <c r="AD26" s="23"/>
      <c r="AE26" s="23"/>
    </row>
    <row r="27" spans="1:31" ht="12" customHeight="1" thickBot="1">
      <c r="D27" s="41"/>
      <c r="E27" s="1059" t="s">
        <v>33</v>
      </c>
      <c r="F27" s="1060"/>
      <c r="G27" s="1060"/>
      <c r="H27" s="1060"/>
      <c r="I27" s="1060"/>
      <c r="J27" s="1060"/>
      <c r="K27" s="1060"/>
      <c r="L27" s="1060"/>
      <c r="M27" s="1060"/>
      <c r="N27" s="1060"/>
      <c r="O27" s="1060"/>
      <c r="P27" s="1060"/>
      <c r="Q27" s="1060"/>
      <c r="R27" s="1060"/>
      <c r="S27" s="3">
        <f t="shared" ref="S27:AE27" si="0">SUM(S17:S26)</f>
        <v>5000000</v>
      </c>
      <c r="T27" s="3">
        <f t="shared" si="0"/>
        <v>0</v>
      </c>
      <c r="U27" s="3">
        <f t="shared" si="0"/>
        <v>0</v>
      </c>
      <c r="V27" s="3">
        <f t="shared" si="0"/>
        <v>200000</v>
      </c>
      <c r="W27" s="3">
        <f>SUM(W17:W26)</f>
        <v>200000</v>
      </c>
      <c r="X27" s="3">
        <f t="shared" si="0"/>
        <v>0</v>
      </c>
      <c r="Y27" s="3">
        <f t="shared" si="0"/>
        <v>1380000</v>
      </c>
      <c r="Z27" s="3">
        <f t="shared" si="0"/>
        <v>0</v>
      </c>
      <c r="AA27" s="3">
        <f t="shared" si="0"/>
        <v>2300000</v>
      </c>
      <c r="AB27" s="3">
        <f t="shared" si="0"/>
        <v>920000</v>
      </c>
      <c r="AC27" s="3">
        <f t="shared" si="0"/>
        <v>0</v>
      </c>
      <c r="AD27" s="3">
        <f t="shared" si="0"/>
        <v>0</v>
      </c>
      <c r="AE27" s="3">
        <f t="shared" si="0"/>
        <v>0</v>
      </c>
    </row>
    <row r="28" spans="1:31" ht="9" customHeight="1" thickBot="1">
      <c r="D28" s="41"/>
      <c r="E28" s="8"/>
      <c r="F28" s="8"/>
      <c r="G28" s="8"/>
      <c r="H28" s="8"/>
      <c r="I28" s="8"/>
      <c r="J28" s="8"/>
      <c r="K28" s="8"/>
      <c r="L28" s="8"/>
      <c r="M28" s="8"/>
      <c r="N28" s="8"/>
      <c r="O28" s="8"/>
      <c r="P28" s="8"/>
      <c r="Q28" s="8"/>
      <c r="R28" s="8"/>
      <c r="S28" s="43"/>
      <c r="T28" s="43"/>
      <c r="U28" s="43"/>
      <c r="V28" s="43"/>
      <c r="W28" s="82"/>
      <c r="X28" s="82"/>
      <c r="Y28" s="82"/>
      <c r="Z28" s="82"/>
      <c r="AA28" s="82"/>
      <c r="AB28" s="82"/>
      <c r="AC28" s="82"/>
      <c r="AD28" s="82"/>
      <c r="AE28" s="82"/>
    </row>
    <row r="29" spans="1:31" ht="15" customHeight="1" thickTop="1" thickBot="1">
      <c r="D29" s="41"/>
      <c r="E29" s="1039" t="s">
        <v>33</v>
      </c>
      <c r="F29" s="1040"/>
      <c r="G29" s="1040"/>
      <c r="H29" s="1040"/>
      <c r="I29" s="1040"/>
      <c r="J29" s="1040"/>
      <c r="K29" s="1040"/>
      <c r="L29" s="1040"/>
      <c r="M29" s="1040"/>
      <c r="N29" s="1040"/>
      <c r="O29" s="1040"/>
      <c r="P29" s="1040"/>
      <c r="Q29" s="1040"/>
      <c r="R29" s="1041"/>
      <c r="S29" s="28" t="e">
        <f>'8-MATPR_MAT'!S29+'9-PUENVEHICU'!S27</f>
        <v>#REF!</v>
      </c>
      <c r="T29" s="28" t="e">
        <f>'8-MATPR_MAT'!T29+'9-PUENVEHICU'!T27</f>
        <v>#REF!</v>
      </c>
      <c r="U29" s="28" t="e">
        <f>'8-MATPR_MAT'!U29+'9-PUENVEHICU'!U27</f>
        <v>#REF!</v>
      </c>
      <c r="V29" s="28" t="e">
        <f>'8-MATPR_MAT'!V29+'9-PUENVEHICU'!V27</f>
        <v>#REF!</v>
      </c>
      <c r="W29" s="28" t="e">
        <f>'8-MATPR_MAT'!W29+'9-PUENVEHICU'!W27</f>
        <v>#REF!</v>
      </c>
      <c r="X29" s="28" t="e">
        <f>'8-MATPR_MAT'!X29+'9-PUENVEHICU'!X27</f>
        <v>#REF!</v>
      </c>
      <c r="Y29" s="28" t="e">
        <f>'8-MATPR_MAT'!Y29+'9-PUENVEHICU'!Y27</f>
        <v>#REF!</v>
      </c>
      <c r="Z29" s="28" t="e">
        <f>'8-MATPR_MAT'!Z29+'9-PUENVEHICU'!Z27</f>
        <v>#REF!</v>
      </c>
      <c r="AA29" s="28" t="e">
        <f>'8-MATPR_MAT'!AA29+'9-PUENVEHICU'!AA27</f>
        <v>#REF!</v>
      </c>
      <c r="AB29" s="28" t="e">
        <f>'8-MATPR_MAT'!AB29+'9-PUENVEHICU'!AB27</f>
        <v>#REF!</v>
      </c>
      <c r="AC29" s="28" t="e">
        <f>'8-MATPR_MAT'!AC29+'9-PUENVEHICU'!AC27</f>
        <v>#REF!</v>
      </c>
      <c r="AD29" s="28" t="e">
        <f>'8-MATPR_MAT'!AD29+'9-PUENVEHICU'!AD27</f>
        <v>#REF!</v>
      </c>
      <c r="AE29" s="28" t="e">
        <f>'8-MATPR_MAT'!AE29+'9-PUENVEHICU'!AE27</f>
        <v>#REF!</v>
      </c>
    </row>
    <row r="30" spans="1:31" ht="9" customHeight="1" thickBot="1">
      <c r="D30" s="41"/>
      <c r="E30" s="8"/>
      <c r="F30" s="8"/>
      <c r="G30" s="8"/>
      <c r="H30" s="8"/>
      <c r="I30" s="8"/>
      <c r="J30" s="8"/>
      <c r="K30" s="8"/>
      <c r="L30" s="8"/>
      <c r="M30" s="8"/>
      <c r="N30" s="8"/>
      <c r="O30" s="8"/>
      <c r="P30" s="8"/>
      <c r="Q30" s="8"/>
      <c r="R30" s="8"/>
      <c r="S30" s="8"/>
      <c r="T30" s="8"/>
      <c r="U30" s="8"/>
      <c r="V30" s="8"/>
      <c r="W30" s="55"/>
      <c r="X30" s="55"/>
      <c r="Y30" s="55"/>
      <c r="Z30" s="55"/>
      <c r="AA30" s="55"/>
      <c r="AB30" s="55"/>
      <c r="AC30" s="55"/>
      <c r="AD30" s="55"/>
      <c r="AE30" s="55"/>
    </row>
    <row r="31" spans="1:31" ht="6.75" customHeight="1" thickTop="1">
      <c r="D31" s="41"/>
    </row>
    <row r="32" spans="1:31" ht="52.5" customHeight="1">
      <c r="D32" s="41"/>
      <c r="G32" s="1003" t="s">
        <v>53</v>
      </c>
      <c r="H32" s="1003"/>
      <c r="I32" s="1003"/>
      <c r="J32" s="1003"/>
      <c r="K32" s="1003"/>
      <c r="L32" s="1003"/>
      <c r="M32" s="1003"/>
      <c r="N32" s="56"/>
      <c r="O32" s="1003" t="s">
        <v>55</v>
      </c>
      <c r="P32" s="1003"/>
      <c r="Q32" s="57"/>
      <c r="R32" s="78"/>
      <c r="T32" s="1003" t="s">
        <v>54</v>
      </c>
      <c r="U32" s="1003"/>
      <c r="V32" s="1003"/>
      <c r="X32" s="1003" t="s">
        <v>56</v>
      </c>
      <c r="Y32" s="1003"/>
      <c r="Z32" s="1003"/>
      <c r="AB32" s="1003" t="s">
        <v>42</v>
      </c>
      <c r="AC32" s="1003"/>
      <c r="AD32" s="1003"/>
      <c r="AE32" s="58"/>
    </row>
    <row r="33" spans="4:104">
      <c r="D33" s="41"/>
      <c r="G33" s="1030" t="s">
        <v>15</v>
      </c>
      <c r="H33" s="1030"/>
      <c r="I33" s="1030"/>
      <c r="J33" s="1030"/>
      <c r="K33" s="1030"/>
      <c r="L33" s="1030"/>
      <c r="M33" s="1030"/>
      <c r="N33" s="59"/>
      <c r="O33" s="1030" t="s">
        <v>3</v>
      </c>
      <c r="P33" s="1030"/>
      <c r="Q33" s="60"/>
      <c r="R33" s="61"/>
      <c r="T33" s="1029" t="s">
        <v>39</v>
      </c>
      <c r="U33" s="1029"/>
      <c r="V33" s="1029"/>
      <c r="X33" s="1029" t="s">
        <v>2</v>
      </c>
      <c r="Y33" s="1029"/>
      <c r="Z33" s="1029"/>
      <c r="AB33" s="1030" t="s">
        <v>34</v>
      </c>
      <c r="AC33" s="1030"/>
      <c r="AD33" s="1030"/>
      <c r="AE33" s="61"/>
    </row>
    <row r="34" spans="4:104" ht="5.25" customHeight="1" thickBot="1">
      <c r="D34" s="41"/>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row>
    <row r="35" spans="4:104" ht="9" customHeight="1">
      <c r="D35" s="41"/>
      <c r="E35" s="62"/>
      <c r="F35" s="62"/>
      <c r="G35" s="62"/>
      <c r="H35" s="62"/>
      <c r="I35" s="62"/>
      <c r="J35" s="62"/>
      <c r="K35" s="62"/>
      <c r="L35" s="62"/>
      <c r="M35" s="62"/>
    </row>
    <row r="36" spans="4:104" ht="1.5" customHeight="1">
      <c r="D36" s="41"/>
      <c r="E36" s="13"/>
      <c r="F36" s="13"/>
      <c r="G36" s="13"/>
      <c r="H36" s="13"/>
      <c r="I36" s="13"/>
      <c r="J36" s="13"/>
      <c r="K36" s="13"/>
      <c r="L36" s="13"/>
      <c r="M36" s="13"/>
      <c r="N36" s="13"/>
      <c r="O36" s="13"/>
      <c r="P36" s="13"/>
      <c r="Q36" s="13"/>
      <c r="R36" s="13"/>
      <c r="S36" s="13"/>
      <c r="CZ36" s="80"/>
    </row>
    <row r="37" spans="4:104">
      <c r="D37" s="41"/>
      <c r="E37" s="13"/>
      <c r="F37" s="13"/>
      <c r="G37" s="13"/>
      <c r="H37" s="13"/>
      <c r="I37" s="13"/>
      <c r="J37" s="13"/>
      <c r="K37" s="13"/>
      <c r="L37" s="13"/>
      <c r="M37" s="13"/>
      <c r="N37" s="13"/>
      <c r="O37" s="13"/>
      <c r="P37" s="13"/>
      <c r="Q37" s="13"/>
      <c r="R37" s="13"/>
      <c r="AC37" s="63" t="s">
        <v>11</v>
      </c>
      <c r="AD37" s="63" t="s">
        <v>1</v>
      </c>
      <c r="AE37" s="63" t="s">
        <v>0</v>
      </c>
      <c r="CZ37" s="13"/>
    </row>
    <row r="38" spans="4:104">
      <c r="D38" s="41"/>
      <c r="E38" s="13"/>
      <c r="F38" s="13"/>
      <c r="G38" s="13"/>
      <c r="H38" s="13"/>
      <c r="I38" s="13"/>
      <c r="J38" s="13"/>
      <c r="K38" s="13"/>
      <c r="L38" s="13"/>
      <c r="M38" s="13"/>
      <c r="N38" s="13"/>
      <c r="O38" s="13"/>
      <c r="P38" s="13"/>
      <c r="Q38" s="13"/>
      <c r="R38" s="13"/>
      <c r="S38" s="13"/>
      <c r="T38" s="13"/>
      <c r="U38" s="13"/>
      <c r="V38" s="13"/>
      <c r="AB38" s="64" t="s">
        <v>35</v>
      </c>
      <c r="AC38" s="63" t="e">
        <f>#REF!</f>
        <v>#REF!</v>
      </c>
      <c r="AD38" s="63" t="e">
        <f>#REF!</f>
        <v>#REF!</v>
      </c>
      <c r="AE38" s="63" t="e">
        <f>#REF!</f>
        <v>#REF!</v>
      </c>
    </row>
    <row r="39" spans="4:104">
      <c r="D39" s="41"/>
      <c r="E39" s="13"/>
      <c r="F39" s="13"/>
      <c r="G39" s="13"/>
      <c r="H39" s="13"/>
      <c r="I39" s="13"/>
      <c r="J39" s="13"/>
      <c r="K39" s="13"/>
      <c r="L39" s="13"/>
      <c r="M39" s="13"/>
      <c r="N39" s="13"/>
      <c r="O39" s="13"/>
      <c r="P39" s="13"/>
      <c r="Q39" s="13"/>
      <c r="R39" s="13"/>
      <c r="S39" s="13"/>
      <c r="T39" s="13"/>
      <c r="U39" s="13"/>
      <c r="V39" s="13"/>
    </row>
  </sheetData>
  <mergeCells count="42">
    <mergeCell ref="L7:AC7"/>
    <mergeCell ref="E2:J6"/>
    <mergeCell ref="O2:AB2"/>
    <mergeCell ref="O3:AB3"/>
    <mergeCell ref="AA4:AE4"/>
    <mergeCell ref="O6:Y6"/>
    <mergeCell ref="E15:J15"/>
    <mergeCell ref="K15:K16"/>
    <mergeCell ref="L15:L16"/>
    <mergeCell ref="M15:M16"/>
    <mergeCell ref="N15:N16"/>
    <mergeCell ref="E9:G9"/>
    <mergeCell ref="E13:AA13"/>
    <mergeCell ref="AB13:AE13"/>
    <mergeCell ref="E14:S14"/>
    <mergeCell ref="T14:AE14"/>
    <mergeCell ref="S15:S16"/>
    <mergeCell ref="T15:T16"/>
    <mergeCell ref="U15:U16"/>
    <mergeCell ref="V15:V16"/>
    <mergeCell ref="W15:W16"/>
    <mergeCell ref="AD15:AD16"/>
    <mergeCell ref="AE15:AE16"/>
    <mergeCell ref="E27:R27"/>
    <mergeCell ref="E29:R29"/>
    <mergeCell ref="G32:M32"/>
    <mergeCell ref="O32:P32"/>
    <mergeCell ref="T32:V32"/>
    <mergeCell ref="X32:Z32"/>
    <mergeCell ref="AB32:AD32"/>
    <mergeCell ref="X15:X16"/>
    <mergeCell ref="Y15:Y16"/>
    <mergeCell ref="Z15:Z16"/>
    <mergeCell ref="AA15:AA16"/>
    <mergeCell ref="AB15:AB16"/>
    <mergeCell ref="AC15:AC16"/>
    <mergeCell ref="O15:R15"/>
    <mergeCell ref="G33:M33"/>
    <mergeCell ref="O33:P33"/>
    <mergeCell ref="T33:V33"/>
    <mergeCell ref="X33:Z33"/>
    <mergeCell ref="AB33:AD33"/>
  </mergeCells>
  <dataValidations count="1">
    <dataValidation type="list" allowBlank="1" showInputMessage="1" showErrorMessage="1" sqref="A17:A26">
      <formula1>anexos</formula1>
    </dataValidation>
  </dataValidations>
  <printOptions horizontalCentered="1"/>
  <pageMargins left="0.78740157480314965" right="0.78740157480314965" top="0.74803149606299213" bottom="0.35433070866141736" header="0.31496062992125984" footer="0.31496062992125984"/>
  <pageSetup paperSize="5" scale="55" fitToHeight="5" orientation="landscape" r:id="rId1"/>
  <drawing r:id="rId2"/>
</worksheet>
</file>

<file path=xl/worksheets/sheet7.xml><?xml version="1.0" encoding="utf-8"?>
<worksheet xmlns="http://schemas.openxmlformats.org/spreadsheetml/2006/main" xmlns:r="http://schemas.openxmlformats.org/officeDocument/2006/relationships">
  <sheetPr>
    <tabColor rgb="FF00B050"/>
  </sheetPr>
  <dimension ref="A2:CZ39"/>
  <sheetViews>
    <sheetView view="pageBreakPreview" topLeftCell="Q10" zoomScaleSheetLayoutView="100" workbookViewId="0">
      <selection activeCell="T29" sqref="T29:AE29"/>
    </sheetView>
  </sheetViews>
  <sheetFormatPr baseColWidth="10" defaultRowHeight="12.75"/>
  <cols>
    <col min="1" max="1" width="11.42578125" style="12"/>
    <col min="2" max="3" width="6.7109375" style="12" customWidth="1"/>
    <col min="4" max="4" width="0.85546875" style="12" customWidth="1"/>
    <col min="5" max="5" width="3.7109375" style="12" customWidth="1"/>
    <col min="6" max="6" width="6.140625" style="12" customWidth="1"/>
    <col min="7" max="11" width="3.7109375" style="12" customWidth="1"/>
    <col min="12" max="12" width="5.7109375" style="12" customWidth="1"/>
    <col min="13" max="13" width="25.7109375" style="12" customWidth="1"/>
    <col min="14" max="14" width="7.7109375" style="12" customWidth="1"/>
    <col min="15" max="15" width="25.7109375" style="12" customWidth="1"/>
    <col min="16" max="16" width="20.7109375" style="12" customWidth="1"/>
    <col min="17" max="18" width="12.7109375" style="12" customWidth="1"/>
    <col min="19" max="19" width="11.7109375" style="12" customWidth="1"/>
    <col min="20" max="31" width="10.7109375" style="12" customWidth="1"/>
    <col min="32" max="16384" width="11.42578125" style="12"/>
  </cols>
  <sheetData>
    <row r="2" spans="2:32">
      <c r="E2" s="999"/>
      <c r="F2" s="999"/>
      <c r="G2" s="999"/>
      <c r="H2" s="999"/>
      <c r="I2" s="999"/>
      <c r="J2" s="999"/>
      <c r="K2" s="30"/>
      <c r="L2" s="31"/>
      <c r="M2" s="31"/>
      <c r="O2" s="1000" t="s">
        <v>38</v>
      </c>
      <c r="P2" s="1000"/>
      <c r="Q2" s="1000"/>
      <c r="R2" s="1000"/>
      <c r="S2" s="1000"/>
      <c r="T2" s="1000"/>
      <c r="U2" s="1000"/>
      <c r="V2" s="1000"/>
      <c r="W2" s="1000"/>
      <c r="X2" s="1000"/>
      <c r="Y2" s="1000"/>
      <c r="Z2" s="1000"/>
      <c r="AA2" s="1000"/>
      <c r="AB2" s="1000"/>
    </row>
    <row r="3" spans="2:32">
      <c r="E3" s="999"/>
      <c r="F3" s="999"/>
      <c r="G3" s="999"/>
      <c r="H3" s="999"/>
      <c r="I3" s="999"/>
      <c r="J3" s="999"/>
      <c r="L3" s="31"/>
      <c r="M3" s="31"/>
      <c r="O3" s="1000" t="s">
        <v>104</v>
      </c>
      <c r="P3" s="1000"/>
      <c r="Q3" s="1000"/>
      <c r="R3" s="1000"/>
      <c r="S3" s="1000"/>
      <c r="T3" s="1000"/>
      <c r="U3" s="1000"/>
      <c r="V3" s="1000"/>
      <c r="W3" s="1000"/>
      <c r="X3" s="1000"/>
      <c r="Y3" s="1000"/>
      <c r="Z3" s="1000"/>
      <c r="AA3" s="1000"/>
      <c r="AB3" s="1000"/>
      <c r="AC3" s="13"/>
      <c r="AD3" s="13"/>
      <c r="AE3" s="13"/>
    </row>
    <row r="4" spans="2:32">
      <c r="E4" s="999"/>
      <c r="F4" s="999"/>
      <c r="G4" s="999"/>
      <c r="H4" s="999"/>
      <c r="I4" s="999"/>
      <c r="J4" s="999"/>
      <c r="K4" s="30"/>
      <c r="L4" s="31"/>
      <c r="M4" s="31"/>
      <c r="AA4" s="1064" t="s">
        <v>50</v>
      </c>
      <c r="AB4" s="1002"/>
      <c r="AC4" s="1002"/>
      <c r="AD4" s="1002"/>
      <c r="AE4" s="1002"/>
    </row>
    <row r="5" spans="2:32">
      <c r="E5" s="999"/>
      <c r="F5" s="999"/>
      <c r="G5" s="999"/>
      <c r="H5" s="999"/>
      <c r="I5" s="999"/>
      <c r="J5" s="999"/>
      <c r="K5" s="30"/>
      <c r="L5" s="31"/>
      <c r="M5" s="31"/>
      <c r="AC5" s="13"/>
      <c r="AD5" s="13"/>
      <c r="AE5" s="13"/>
    </row>
    <row r="6" spans="2:32">
      <c r="E6" s="999"/>
      <c r="F6" s="999"/>
      <c r="G6" s="999"/>
      <c r="H6" s="999"/>
      <c r="I6" s="999"/>
      <c r="J6" s="999"/>
      <c r="K6" s="31"/>
      <c r="L6" s="31"/>
      <c r="M6" s="31"/>
      <c r="O6" s="1043"/>
      <c r="P6" s="1043"/>
      <c r="Q6" s="1043"/>
      <c r="R6" s="1043"/>
      <c r="S6" s="1043"/>
      <c r="T6" s="1043"/>
      <c r="U6" s="1043"/>
      <c r="V6" s="1043"/>
      <c r="W6" s="1043"/>
      <c r="X6" s="1043"/>
      <c r="Y6" s="1043"/>
    </row>
    <row r="7" spans="2:32">
      <c r="E7" s="739"/>
      <c r="F7" s="739"/>
      <c r="G7" s="739"/>
      <c r="H7" s="739"/>
      <c r="I7" s="739"/>
      <c r="J7" s="739"/>
      <c r="K7" s="739"/>
      <c r="L7" s="1000" t="s">
        <v>37</v>
      </c>
      <c r="M7" s="1000"/>
      <c r="N7" s="1000"/>
      <c r="O7" s="1000"/>
      <c r="P7" s="1000"/>
      <c r="Q7" s="1000"/>
      <c r="R7" s="1000"/>
      <c r="S7" s="1000"/>
      <c r="T7" s="1000"/>
      <c r="U7" s="1000"/>
      <c r="V7" s="1000"/>
      <c r="W7" s="1000"/>
      <c r="X7" s="1000"/>
      <c r="Y7" s="1000"/>
      <c r="Z7" s="1000"/>
      <c r="AA7" s="1000"/>
      <c r="AB7" s="1000"/>
      <c r="AC7" s="1000"/>
    </row>
    <row r="8" spans="2:32" ht="13.5" thickBot="1">
      <c r="G8" s="14"/>
      <c r="H8" s="14"/>
      <c r="I8" s="14"/>
      <c r="J8" s="14"/>
      <c r="K8" s="14"/>
      <c r="L8" s="14"/>
      <c r="M8" s="14"/>
      <c r="N8" s="14"/>
      <c r="O8" s="14"/>
      <c r="P8" s="14"/>
      <c r="Q8" s="14"/>
      <c r="R8" s="14"/>
      <c r="S8" s="14"/>
      <c r="T8" s="14"/>
      <c r="U8" s="14"/>
      <c r="V8" s="14"/>
      <c r="W8" s="14"/>
      <c r="X8" s="14"/>
      <c r="Y8" s="14"/>
      <c r="Z8" s="14"/>
      <c r="AA8" s="14"/>
      <c r="AB8" s="14"/>
      <c r="AC8" s="14"/>
      <c r="AD8" s="14"/>
      <c r="AE8" s="14"/>
    </row>
    <row r="9" spans="2:32" ht="13.5" thickBot="1">
      <c r="E9" s="1044" t="s">
        <v>40</v>
      </c>
      <c r="F9" s="1045"/>
      <c r="G9" s="1046"/>
      <c r="H9" s="737"/>
      <c r="I9" s="737"/>
      <c r="J9" s="32" t="s">
        <v>16</v>
      </c>
      <c r="K9" s="33"/>
      <c r="L9" s="33"/>
      <c r="M9" s="33"/>
      <c r="N9" s="34"/>
      <c r="O9" s="35"/>
      <c r="P9" s="36"/>
      <c r="Q9" s="740"/>
      <c r="R9" s="740"/>
      <c r="S9" s="740"/>
      <c r="T9" s="740"/>
      <c r="U9" s="740"/>
      <c r="V9" s="740"/>
      <c r="W9" s="740"/>
      <c r="X9" s="740"/>
      <c r="Y9" s="740"/>
      <c r="Z9" s="740"/>
      <c r="AA9" s="740"/>
      <c r="AB9" s="740"/>
      <c r="AC9" s="740"/>
      <c r="AD9" s="740"/>
      <c r="AE9" s="740"/>
    </row>
    <row r="10" spans="2:32" s="29" customFormat="1" ht="11.25">
      <c r="O10" s="37"/>
      <c r="P10" s="15"/>
      <c r="Q10" s="15"/>
      <c r="R10" s="15"/>
      <c r="S10" s="15"/>
      <c r="T10" s="15"/>
      <c r="U10" s="15"/>
      <c r="V10" s="15" t="s">
        <v>17</v>
      </c>
      <c r="W10" s="38" t="s">
        <v>43</v>
      </c>
      <c r="X10" s="15" t="s">
        <v>18</v>
      </c>
      <c r="Y10" s="38" t="s">
        <v>44</v>
      </c>
      <c r="Z10" s="15" t="s">
        <v>45</v>
      </c>
      <c r="AA10" s="38">
        <v>31</v>
      </c>
      <c r="AB10" s="39" t="s">
        <v>18</v>
      </c>
      <c r="AC10" s="38" t="s">
        <v>46</v>
      </c>
      <c r="AD10" s="39" t="s">
        <v>18</v>
      </c>
      <c r="AE10" s="38">
        <v>2015</v>
      </c>
      <c r="AF10" s="40"/>
    </row>
    <row r="11" spans="2:32" s="29" customFormat="1" ht="12" thickBot="1">
      <c r="O11" s="37"/>
      <c r="P11" s="15"/>
      <c r="Q11" s="15"/>
      <c r="R11" s="15"/>
      <c r="S11" s="15"/>
      <c r="T11" s="15"/>
      <c r="U11" s="15"/>
      <c r="V11" s="15"/>
      <c r="W11" s="15"/>
      <c r="X11" s="15"/>
      <c r="Y11" s="15"/>
      <c r="Z11" s="15"/>
      <c r="AA11" s="15"/>
      <c r="AB11" s="39"/>
      <c r="AC11" s="15"/>
      <c r="AD11" s="39"/>
      <c r="AE11" s="15"/>
      <c r="AF11" s="40"/>
    </row>
    <row r="12" spans="2:32" ht="11.25" hidden="1" customHeight="1" thickBot="1">
      <c r="B12" s="12">
        <v>3</v>
      </c>
      <c r="E12" s="12">
        <v>4</v>
      </c>
      <c r="F12" s="12">
        <v>5</v>
      </c>
      <c r="G12" s="12">
        <v>6</v>
      </c>
      <c r="H12" s="12">
        <v>7</v>
      </c>
      <c r="I12" s="12">
        <v>8</v>
      </c>
      <c r="J12" s="12">
        <v>9</v>
      </c>
      <c r="K12" s="12">
        <v>10</v>
      </c>
      <c r="P12" s="16"/>
      <c r="Q12" s="13"/>
      <c r="R12" s="13"/>
      <c r="S12" s="13"/>
    </row>
    <row r="13" spans="2:32">
      <c r="E13" s="1047" t="s">
        <v>49</v>
      </c>
      <c r="F13" s="1048"/>
      <c r="G13" s="1048"/>
      <c r="H13" s="1048"/>
      <c r="I13" s="1048"/>
      <c r="J13" s="1048"/>
      <c r="K13" s="1048"/>
      <c r="L13" s="1048"/>
      <c r="M13" s="1048"/>
      <c r="N13" s="1048"/>
      <c r="O13" s="1048"/>
      <c r="P13" s="1048"/>
      <c r="Q13" s="1048"/>
      <c r="R13" s="1048"/>
      <c r="S13" s="1048"/>
      <c r="T13" s="1048"/>
      <c r="U13" s="1048"/>
      <c r="V13" s="1048"/>
      <c r="W13" s="1048"/>
      <c r="X13" s="1048"/>
      <c r="Y13" s="1048"/>
      <c r="Z13" s="1048"/>
      <c r="AA13" s="1049"/>
      <c r="AB13" s="1050" t="s">
        <v>48</v>
      </c>
      <c r="AC13" s="1048"/>
      <c r="AD13" s="1048"/>
      <c r="AE13" s="1051"/>
    </row>
    <row r="14" spans="2:32">
      <c r="E14" s="1065" t="e">
        <f>VLOOKUP(A17,#REF!,15,0)</f>
        <v>#REF!</v>
      </c>
      <c r="F14" s="1066"/>
      <c r="G14" s="1066"/>
      <c r="H14" s="1066"/>
      <c r="I14" s="1066"/>
      <c r="J14" s="1066"/>
      <c r="K14" s="1066"/>
      <c r="L14" s="1066"/>
      <c r="M14" s="1066"/>
      <c r="N14" s="1066"/>
      <c r="O14" s="1066"/>
      <c r="P14" s="1066"/>
      <c r="Q14" s="1066"/>
      <c r="R14" s="1066"/>
      <c r="S14" s="1067"/>
      <c r="T14" s="1056" t="s">
        <v>41</v>
      </c>
      <c r="U14" s="1057"/>
      <c r="V14" s="1057"/>
      <c r="W14" s="1057"/>
      <c r="X14" s="1057"/>
      <c r="Y14" s="1057"/>
      <c r="Z14" s="1057"/>
      <c r="AA14" s="1057"/>
      <c r="AB14" s="1057"/>
      <c r="AC14" s="1057"/>
      <c r="AD14" s="1057"/>
      <c r="AE14" s="1058"/>
    </row>
    <row r="15" spans="2:32" ht="12.75" customHeight="1">
      <c r="E15" s="1031" t="s">
        <v>36</v>
      </c>
      <c r="F15" s="1032"/>
      <c r="G15" s="1032"/>
      <c r="H15" s="1032"/>
      <c r="I15" s="1032"/>
      <c r="J15" s="1063"/>
      <c r="K15" s="1061" t="s">
        <v>12</v>
      </c>
      <c r="L15" s="996" t="s">
        <v>19</v>
      </c>
      <c r="M15" s="991" t="s">
        <v>20</v>
      </c>
      <c r="N15" s="1023" t="s">
        <v>21</v>
      </c>
      <c r="O15" s="1033" t="s">
        <v>22</v>
      </c>
      <c r="P15" s="1034"/>
      <c r="Q15" s="1034"/>
      <c r="R15" s="1035"/>
      <c r="S15" s="991" t="s">
        <v>23</v>
      </c>
      <c r="T15" s="998" t="s">
        <v>10</v>
      </c>
      <c r="U15" s="998" t="s">
        <v>9</v>
      </c>
      <c r="V15" s="998" t="s">
        <v>8</v>
      </c>
      <c r="W15" s="998" t="s">
        <v>24</v>
      </c>
      <c r="X15" s="998" t="s">
        <v>25</v>
      </c>
      <c r="Y15" s="998" t="s">
        <v>26</v>
      </c>
      <c r="Z15" s="998" t="s">
        <v>27</v>
      </c>
      <c r="AA15" s="998" t="s">
        <v>28</v>
      </c>
      <c r="AB15" s="998" t="s">
        <v>7</v>
      </c>
      <c r="AC15" s="998" t="s">
        <v>6</v>
      </c>
      <c r="AD15" s="998" t="s">
        <v>5</v>
      </c>
      <c r="AE15" s="1052" t="s">
        <v>4</v>
      </c>
    </row>
    <row r="16" spans="2:32" ht="16.5" customHeight="1">
      <c r="B16" s="398" t="s">
        <v>200</v>
      </c>
      <c r="C16" s="398" t="s">
        <v>201</v>
      </c>
      <c r="E16" s="748" t="s">
        <v>227</v>
      </c>
      <c r="F16" s="746" t="s">
        <v>228</v>
      </c>
      <c r="G16" s="747" t="s">
        <v>152</v>
      </c>
      <c r="H16" s="747" t="s">
        <v>14</v>
      </c>
      <c r="I16" s="747" t="s">
        <v>153</v>
      </c>
      <c r="J16" s="747" t="s">
        <v>13</v>
      </c>
      <c r="K16" s="1062"/>
      <c r="L16" s="997"/>
      <c r="M16" s="992"/>
      <c r="N16" s="991"/>
      <c r="O16" s="741" t="s">
        <v>29</v>
      </c>
      <c r="P16" s="741" t="s">
        <v>30</v>
      </c>
      <c r="Q16" s="66" t="s">
        <v>31</v>
      </c>
      <c r="R16" s="738" t="s">
        <v>32</v>
      </c>
      <c r="S16" s="992"/>
      <c r="T16" s="998"/>
      <c r="U16" s="998"/>
      <c r="V16" s="998"/>
      <c r="W16" s="998"/>
      <c r="X16" s="998"/>
      <c r="Y16" s="998"/>
      <c r="Z16" s="998"/>
      <c r="AA16" s="998"/>
      <c r="AB16" s="998"/>
      <c r="AC16" s="998"/>
      <c r="AD16" s="998"/>
      <c r="AE16" s="1052"/>
    </row>
    <row r="17" spans="1:31" ht="16.5">
      <c r="A17" s="653" t="s">
        <v>181</v>
      </c>
      <c r="B17" s="653" t="str">
        <f>IFERROR(VLOOKUP($A17,#REF!,$B$12,0),"-")</f>
        <v>-</v>
      </c>
      <c r="C17" s="653">
        <v>6221</v>
      </c>
      <c r="D17" s="9"/>
      <c r="E17" s="6" t="str">
        <f>IFERROR(VLOOKUP($A17,#REF!,$E$12,0),"-")</f>
        <v>-</v>
      </c>
      <c r="F17" s="6" t="str">
        <f>IFERROR(VLOOKUP($A17,#REF!,F$12,0),"-")</f>
        <v>-</v>
      </c>
      <c r="G17" s="6" t="str">
        <f>IFERROR(VLOOKUP($A17,#REF!,G$12,0),"-")</f>
        <v>-</v>
      </c>
      <c r="H17" s="6" t="str">
        <f>IFERROR(VLOOKUP($A17,#REF!,H$12,0),"-")</f>
        <v>-</v>
      </c>
      <c r="I17" s="6" t="str">
        <f>IFERROR(VLOOKUP($A17,#REF!,I$12,0),"-")</f>
        <v>-</v>
      </c>
      <c r="J17" s="6" t="str">
        <f>IFERROR(VLOOKUP($A17,#REF!,J$12,0),"-")</f>
        <v>-</v>
      </c>
      <c r="K17" s="89" t="str">
        <f>IFERROR(VLOOKUP($A17,#REF!,K$12,0),"-")</f>
        <v>-</v>
      </c>
      <c r="L17" s="88"/>
      <c r="M17" s="89" t="s">
        <v>328</v>
      </c>
      <c r="N17" s="10" t="s">
        <v>47</v>
      </c>
      <c r="O17" s="10"/>
      <c r="P17" s="11"/>
      <c r="Q17" s="45"/>
      <c r="R17" s="743" t="str">
        <f>IF(S17&gt;6200200,"LICITACIÓN PÚBLICA",IF(S17&lt;773720,"ADJUDICACIÓN DIRECTA","INVITACIÓN RESTRINGIDA"))</f>
        <v>INVITACIÓN RESTRINGIDA</v>
      </c>
      <c r="S17" s="22">
        <v>3000000</v>
      </c>
      <c r="T17" s="22"/>
      <c r="U17" s="22"/>
      <c r="V17" s="23">
        <v>1000000</v>
      </c>
      <c r="W17" s="23">
        <v>1000000</v>
      </c>
      <c r="X17" s="23">
        <v>1000000</v>
      </c>
      <c r="Y17" s="23"/>
      <c r="Z17" s="23"/>
      <c r="AA17" s="23"/>
      <c r="AB17" s="23"/>
      <c r="AC17" s="23"/>
      <c r="AD17" s="23"/>
      <c r="AE17" s="23"/>
    </row>
    <row r="18" spans="1:31">
      <c r="A18" s="653"/>
      <c r="B18" s="653"/>
      <c r="C18" s="653"/>
      <c r="D18" s="9"/>
      <c r="E18" s="6"/>
      <c r="F18" s="6"/>
      <c r="G18" s="6"/>
      <c r="H18" s="6"/>
      <c r="I18" s="6"/>
      <c r="J18" s="6"/>
      <c r="K18" s="89"/>
      <c r="L18" s="88"/>
      <c r="M18" s="89"/>
      <c r="N18" s="10"/>
      <c r="O18" s="10"/>
      <c r="P18" s="11"/>
      <c r="Q18" s="45"/>
      <c r="R18" s="743"/>
      <c r="S18" s="22"/>
      <c r="T18" s="22"/>
      <c r="U18" s="22"/>
      <c r="V18" s="23"/>
      <c r="W18" s="23"/>
      <c r="X18" s="23"/>
      <c r="Y18" s="23"/>
      <c r="Z18" s="23"/>
      <c r="AA18" s="23"/>
      <c r="AB18" s="23"/>
      <c r="AC18" s="23"/>
      <c r="AD18" s="23"/>
      <c r="AE18" s="23"/>
    </row>
    <row r="19" spans="1:31">
      <c r="A19" s="653"/>
      <c r="B19" s="653"/>
      <c r="C19" s="653"/>
      <c r="D19" s="9"/>
      <c r="E19" s="6"/>
      <c r="F19" s="6"/>
      <c r="G19" s="6"/>
      <c r="H19" s="6"/>
      <c r="I19" s="6"/>
      <c r="J19" s="6"/>
      <c r="K19" s="89"/>
      <c r="L19" s="88"/>
      <c r="M19" s="89"/>
      <c r="N19" s="10"/>
      <c r="O19" s="10"/>
      <c r="P19" s="11"/>
      <c r="Q19" s="45"/>
      <c r="R19" s="743"/>
      <c r="S19" s="22"/>
      <c r="T19" s="22"/>
      <c r="U19" s="22"/>
      <c r="V19" s="23"/>
      <c r="W19" s="23"/>
      <c r="X19" s="23"/>
      <c r="Y19" s="23"/>
      <c r="Z19" s="23"/>
      <c r="AA19" s="23"/>
      <c r="AB19" s="23"/>
      <c r="AC19" s="23"/>
      <c r="AD19" s="23"/>
      <c r="AE19" s="23"/>
    </row>
    <row r="20" spans="1:31">
      <c r="A20" s="653"/>
      <c r="B20" s="653"/>
      <c r="C20" s="653"/>
      <c r="D20" s="9"/>
      <c r="E20" s="6"/>
      <c r="F20" s="6"/>
      <c r="G20" s="6"/>
      <c r="H20" s="6"/>
      <c r="I20" s="6"/>
      <c r="J20" s="6"/>
      <c r="K20" s="89"/>
      <c r="L20" s="88"/>
      <c r="M20" s="89"/>
      <c r="N20" s="10"/>
      <c r="O20" s="10"/>
      <c r="P20" s="11"/>
      <c r="Q20" s="45"/>
      <c r="R20" s="743"/>
      <c r="S20" s="22"/>
      <c r="T20" s="22"/>
      <c r="U20" s="22"/>
      <c r="V20" s="23"/>
      <c r="W20" s="23"/>
      <c r="X20" s="23"/>
      <c r="Y20" s="23"/>
      <c r="Z20" s="23"/>
      <c r="AA20" s="23"/>
      <c r="AB20" s="23"/>
      <c r="AC20" s="23"/>
      <c r="AD20" s="23"/>
      <c r="AE20" s="23"/>
    </row>
    <row r="21" spans="1:31">
      <c r="A21" s="653"/>
      <c r="B21" s="653"/>
      <c r="C21" s="653"/>
      <c r="D21" s="9"/>
      <c r="E21" s="6"/>
      <c r="F21" s="6"/>
      <c r="G21" s="6"/>
      <c r="H21" s="6"/>
      <c r="I21" s="6"/>
      <c r="J21" s="6"/>
      <c r="K21" s="89"/>
      <c r="L21" s="88"/>
      <c r="M21" s="89"/>
      <c r="N21" s="10"/>
      <c r="O21" s="10"/>
      <c r="P21" s="11"/>
      <c r="Q21" s="45"/>
      <c r="R21" s="743"/>
      <c r="S21" s="22"/>
      <c r="T21" s="22"/>
      <c r="U21" s="22"/>
      <c r="V21" s="23"/>
      <c r="W21" s="23"/>
      <c r="X21" s="23"/>
      <c r="Y21" s="23"/>
      <c r="Z21" s="23"/>
      <c r="AA21" s="23"/>
      <c r="AB21" s="23"/>
      <c r="AC21" s="23"/>
      <c r="AD21" s="23"/>
      <c r="AE21" s="23"/>
    </row>
    <row r="22" spans="1:31">
      <c r="A22" s="653"/>
      <c r="B22" s="653"/>
      <c r="C22" s="653"/>
      <c r="D22" s="9"/>
      <c r="E22" s="6"/>
      <c r="F22" s="6"/>
      <c r="G22" s="6"/>
      <c r="H22" s="6"/>
      <c r="I22" s="6"/>
      <c r="J22" s="6"/>
      <c r="K22" s="89"/>
      <c r="L22" s="88"/>
      <c r="M22" s="89"/>
      <c r="N22" s="10"/>
      <c r="O22" s="10"/>
      <c r="P22" s="11"/>
      <c r="Q22" s="45"/>
      <c r="R22" s="743"/>
      <c r="S22" s="22"/>
      <c r="T22" s="22"/>
      <c r="U22" s="22"/>
      <c r="V22" s="23"/>
      <c r="W22" s="23"/>
      <c r="X22" s="23"/>
      <c r="Y22" s="23"/>
      <c r="Z22" s="23"/>
      <c r="AA22" s="23"/>
      <c r="AB22" s="23"/>
      <c r="AC22" s="23"/>
      <c r="AD22" s="23"/>
      <c r="AE22" s="23"/>
    </row>
    <row r="23" spans="1:31">
      <c r="A23" s="653"/>
      <c r="B23" s="653"/>
      <c r="C23" s="653"/>
      <c r="D23" s="9"/>
      <c r="E23" s="6"/>
      <c r="F23" s="6"/>
      <c r="G23" s="6"/>
      <c r="H23" s="6"/>
      <c r="I23" s="6"/>
      <c r="J23" s="6"/>
      <c r="K23" s="89"/>
      <c r="L23" s="88"/>
      <c r="M23" s="89"/>
      <c r="N23" s="10"/>
      <c r="O23" s="10"/>
      <c r="P23" s="11"/>
      <c r="Q23" s="45"/>
      <c r="R23" s="743"/>
      <c r="S23" s="22"/>
      <c r="T23" s="22"/>
      <c r="U23" s="22"/>
      <c r="V23" s="23"/>
      <c r="W23" s="23"/>
      <c r="X23" s="23"/>
      <c r="Y23" s="23"/>
      <c r="Z23" s="23"/>
      <c r="AA23" s="23"/>
      <c r="AB23" s="23"/>
      <c r="AC23" s="23"/>
      <c r="AD23" s="23"/>
      <c r="AE23" s="23"/>
    </row>
    <row r="24" spans="1:31">
      <c r="A24" s="653"/>
      <c r="B24" s="653"/>
      <c r="C24" s="653"/>
      <c r="D24" s="9"/>
      <c r="E24" s="6"/>
      <c r="F24" s="6"/>
      <c r="G24" s="6"/>
      <c r="H24" s="6"/>
      <c r="I24" s="6"/>
      <c r="J24" s="6"/>
      <c r="K24" s="89"/>
      <c r="L24" s="88"/>
      <c r="M24" s="89"/>
      <c r="N24" s="10"/>
      <c r="O24" s="10"/>
      <c r="P24" s="11"/>
      <c r="Q24" s="45"/>
      <c r="R24" s="743"/>
      <c r="S24" s="22"/>
      <c r="T24" s="22"/>
      <c r="U24" s="22"/>
      <c r="V24" s="23"/>
      <c r="W24" s="23"/>
      <c r="X24" s="23"/>
      <c r="Y24" s="23"/>
      <c r="Z24" s="23"/>
      <c r="AA24" s="23"/>
      <c r="AB24" s="23"/>
      <c r="AC24" s="23"/>
      <c r="AD24" s="23"/>
      <c r="AE24" s="23"/>
    </row>
    <row r="25" spans="1:31">
      <c r="A25" s="653"/>
      <c r="B25" s="653"/>
      <c r="C25" s="653"/>
      <c r="D25" s="9"/>
      <c r="E25" s="6"/>
      <c r="F25" s="6"/>
      <c r="G25" s="6"/>
      <c r="H25" s="6"/>
      <c r="I25" s="6"/>
      <c r="J25" s="6"/>
      <c r="K25" s="89"/>
      <c r="L25" s="88"/>
      <c r="M25" s="89"/>
      <c r="N25" s="10"/>
      <c r="O25" s="10"/>
      <c r="P25" s="11"/>
      <c r="Q25" s="45"/>
      <c r="R25" s="743"/>
      <c r="S25" s="22"/>
      <c r="T25" s="22"/>
      <c r="U25" s="22"/>
      <c r="V25" s="23"/>
      <c r="W25" s="23"/>
      <c r="X25" s="23"/>
      <c r="Y25" s="23"/>
      <c r="Z25" s="23"/>
      <c r="AA25" s="23"/>
      <c r="AB25" s="23"/>
      <c r="AC25" s="23"/>
      <c r="AD25" s="23"/>
      <c r="AE25" s="23"/>
    </row>
    <row r="26" spans="1:31">
      <c r="A26" s="744"/>
      <c r="B26" s="744"/>
      <c r="C26" s="745"/>
      <c r="D26" s="9"/>
      <c r="E26" s="6"/>
      <c r="F26" s="6"/>
      <c r="G26" s="6"/>
      <c r="H26" s="6"/>
      <c r="I26" s="6"/>
      <c r="J26" s="6"/>
      <c r="K26" s="89"/>
      <c r="L26" s="88"/>
      <c r="M26" s="89"/>
      <c r="N26" s="10"/>
      <c r="O26" s="10"/>
      <c r="P26" s="11"/>
      <c r="Q26" s="45"/>
      <c r="R26" s="743"/>
      <c r="S26" s="22"/>
      <c r="T26" s="22"/>
      <c r="U26" s="22"/>
      <c r="V26" s="23"/>
      <c r="W26" s="23"/>
      <c r="X26" s="23"/>
      <c r="Y26" s="23"/>
      <c r="Z26" s="23"/>
      <c r="AA26" s="23"/>
      <c r="AB26" s="23"/>
      <c r="AC26" s="23"/>
      <c r="AD26" s="23"/>
      <c r="AE26" s="23"/>
    </row>
    <row r="27" spans="1:31" ht="12" customHeight="1" thickBot="1">
      <c r="D27" s="41"/>
      <c r="E27" s="1059" t="s">
        <v>33</v>
      </c>
      <c r="F27" s="1060"/>
      <c r="G27" s="1060"/>
      <c r="H27" s="1060"/>
      <c r="I27" s="1060"/>
      <c r="J27" s="1060"/>
      <c r="K27" s="1060"/>
      <c r="L27" s="1060"/>
      <c r="M27" s="1060"/>
      <c r="N27" s="1060"/>
      <c r="O27" s="1060"/>
      <c r="P27" s="1060"/>
      <c r="Q27" s="1060"/>
      <c r="R27" s="1060"/>
      <c r="S27" s="3">
        <f t="shared" ref="S27:AE27" si="0">SUM(S17:S26)</f>
        <v>3000000</v>
      </c>
      <c r="T27" s="3">
        <f t="shared" si="0"/>
        <v>0</v>
      </c>
      <c r="U27" s="3">
        <f t="shared" si="0"/>
        <v>0</v>
      </c>
      <c r="V27" s="3">
        <f t="shared" si="0"/>
        <v>1000000</v>
      </c>
      <c r="W27" s="3">
        <f t="shared" si="0"/>
        <v>1000000</v>
      </c>
      <c r="X27" s="3">
        <f t="shared" si="0"/>
        <v>1000000</v>
      </c>
      <c r="Y27" s="3">
        <f t="shared" si="0"/>
        <v>0</v>
      </c>
      <c r="Z27" s="3">
        <f t="shared" si="0"/>
        <v>0</v>
      </c>
      <c r="AA27" s="3">
        <f t="shared" si="0"/>
        <v>0</v>
      </c>
      <c r="AB27" s="3">
        <f t="shared" si="0"/>
        <v>0</v>
      </c>
      <c r="AC27" s="3">
        <f t="shared" si="0"/>
        <v>0</v>
      </c>
      <c r="AD27" s="3">
        <f t="shared" si="0"/>
        <v>0</v>
      </c>
      <c r="AE27" s="3">
        <f t="shared" si="0"/>
        <v>0</v>
      </c>
    </row>
    <row r="28" spans="1:31" ht="9" customHeight="1" thickBot="1">
      <c r="D28" s="41"/>
      <c r="E28" s="8"/>
      <c r="F28" s="8"/>
      <c r="G28" s="8"/>
      <c r="H28" s="8"/>
      <c r="I28" s="8"/>
      <c r="J28" s="8"/>
      <c r="K28" s="8"/>
      <c r="L28" s="8"/>
      <c r="M28" s="8"/>
      <c r="N28" s="8"/>
      <c r="O28" s="8"/>
      <c r="P28" s="8"/>
      <c r="Q28" s="8"/>
      <c r="R28" s="8"/>
      <c r="S28" s="43"/>
      <c r="T28" s="43"/>
      <c r="U28" s="43"/>
      <c r="V28" s="43"/>
      <c r="W28" s="82"/>
      <c r="X28" s="82"/>
      <c r="Y28" s="82"/>
      <c r="Z28" s="82"/>
      <c r="AA28" s="82"/>
      <c r="AB28" s="82"/>
      <c r="AC28" s="82"/>
      <c r="AD28" s="82"/>
      <c r="AE28" s="82"/>
    </row>
    <row r="29" spans="1:31" ht="15" customHeight="1" thickTop="1" thickBot="1">
      <c r="D29" s="41"/>
      <c r="E29" s="1039" t="s">
        <v>33</v>
      </c>
      <c r="F29" s="1040"/>
      <c r="G29" s="1040"/>
      <c r="H29" s="1040"/>
      <c r="I29" s="1040"/>
      <c r="J29" s="1040"/>
      <c r="K29" s="1040"/>
      <c r="L29" s="1040"/>
      <c r="M29" s="1040"/>
      <c r="N29" s="1040"/>
      <c r="O29" s="1040"/>
      <c r="P29" s="1040"/>
      <c r="Q29" s="1040"/>
      <c r="R29" s="1041"/>
      <c r="S29" s="28" t="e">
        <f>'9-PUENVEHICU'!S29+'10-PRYTEC_SUP'!S27</f>
        <v>#REF!</v>
      </c>
      <c r="T29" s="28" t="e">
        <f>'9-PUENVEHICU'!T29+'10-PRYTEC_SUP'!T27</f>
        <v>#REF!</v>
      </c>
      <c r="U29" s="28" t="e">
        <f>'9-PUENVEHICU'!U29+'10-PRYTEC_SUP'!U27</f>
        <v>#REF!</v>
      </c>
      <c r="V29" s="28" t="e">
        <f>'9-PUENVEHICU'!V29+'10-PRYTEC_SUP'!V27</f>
        <v>#REF!</v>
      </c>
      <c r="W29" s="28" t="e">
        <f>'9-PUENVEHICU'!W29+'10-PRYTEC_SUP'!W27</f>
        <v>#REF!</v>
      </c>
      <c r="X29" s="28" t="e">
        <f>'9-PUENVEHICU'!X29+'10-PRYTEC_SUP'!X27</f>
        <v>#REF!</v>
      </c>
      <c r="Y29" s="28" t="e">
        <f>'9-PUENVEHICU'!Y29+'10-PRYTEC_SUP'!Y27</f>
        <v>#REF!</v>
      </c>
      <c r="Z29" s="28" t="e">
        <f>'9-PUENVEHICU'!Z29+'10-PRYTEC_SUP'!Z27</f>
        <v>#REF!</v>
      </c>
      <c r="AA29" s="28" t="e">
        <f>'9-PUENVEHICU'!AA29+'10-PRYTEC_SUP'!AA27</f>
        <v>#REF!</v>
      </c>
      <c r="AB29" s="28" t="e">
        <f>'9-PUENVEHICU'!AB29+'10-PRYTEC_SUP'!AB27</f>
        <v>#REF!</v>
      </c>
      <c r="AC29" s="28" t="e">
        <f>'9-PUENVEHICU'!AC29+'10-PRYTEC_SUP'!AC27</f>
        <v>#REF!</v>
      </c>
      <c r="AD29" s="28" t="e">
        <f>'9-PUENVEHICU'!AD29+'10-PRYTEC_SUP'!AD27</f>
        <v>#REF!</v>
      </c>
      <c r="AE29" s="28" t="e">
        <f>'9-PUENVEHICU'!AE29+'10-PRYTEC_SUP'!AE27</f>
        <v>#REF!</v>
      </c>
    </row>
    <row r="30" spans="1:31" ht="9" customHeight="1" thickBot="1">
      <c r="D30" s="41"/>
      <c r="E30" s="8"/>
      <c r="F30" s="8"/>
      <c r="G30" s="8"/>
      <c r="H30" s="8"/>
      <c r="I30" s="8"/>
      <c r="J30" s="8"/>
      <c r="K30" s="8"/>
      <c r="L30" s="8"/>
      <c r="M30" s="8"/>
      <c r="N30" s="8"/>
      <c r="O30" s="8"/>
      <c r="P30" s="8"/>
      <c r="Q30" s="8"/>
      <c r="R30" s="8"/>
      <c r="S30" s="8"/>
      <c r="T30" s="8"/>
      <c r="U30" s="8"/>
      <c r="V30" s="8"/>
      <c r="W30" s="55"/>
      <c r="X30" s="55"/>
      <c r="Y30" s="55"/>
      <c r="Z30" s="55"/>
      <c r="AA30" s="55"/>
      <c r="AB30" s="55"/>
      <c r="AC30" s="55"/>
      <c r="AD30" s="55"/>
      <c r="AE30" s="55"/>
    </row>
    <row r="31" spans="1:31" ht="6.75" customHeight="1" thickTop="1">
      <c r="D31" s="41"/>
    </row>
    <row r="32" spans="1:31" ht="52.5" customHeight="1">
      <c r="D32" s="41"/>
      <c r="G32" s="1003" t="s">
        <v>53</v>
      </c>
      <c r="H32" s="1003"/>
      <c r="I32" s="1003"/>
      <c r="J32" s="1003"/>
      <c r="K32" s="1003"/>
      <c r="L32" s="1003"/>
      <c r="M32" s="1003"/>
      <c r="N32" s="56"/>
      <c r="O32" s="1003" t="s">
        <v>55</v>
      </c>
      <c r="P32" s="1003"/>
      <c r="Q32" s="57"/>
      <c r="R32" s="78"/>
      <c r="T32" s="1003" t="s">
        <v>54</v>
      </c>
      <c r="U32" s="1003"/>
      <c r="V32" s="1003"/>
      <c r="X32" s="1003" t="s">
        <v>56</v>
      </c>
      <c r="Y32" s="1003"/>
      <c r="Z32" s="1003"/>
      <c r="AB32" s="1003" t="s">
        <v>42</v>
      </c>
      <c r="AC32" s="1003"/>
      <c r="AD32" s="1003"/>
      <c r="AE32" s="58"/>
    </row>
    <row r="33" spans="4:104">
      <c r="D33" s="41"/>
      <c r="G33" s="1030" t="s">
        <v>15</v>
      </c>
      <c r="H33" s="1030"/>
      <c r="I33" s="1030"/>
      <c r="J33" s="1030"/>
      <c r="K33" s="1030"/>
      <c r="L33" s="1030"/>
      <c r="M33" s="1030"/>
      <c r="N33" s="59"/>
      <c r="O33" s="1030" t="s">
        <v>3</v>
      </c>
      <c r="P33" s="1030"/>
      <c r="Q33" s="60"/>
      <c r="R33" s="61"/>
      <c r="T33" s="1029" t="s">
        <v>39</v>
      </c>
      <c r="U33" s="1029"/>
      <c r="V33" s="1029"/>
      <c r="X33" s="1029" t="s">
        <v>2</v>
      </c>
      <c r="Y33" s="1029"/>
      <c r="Z33" s="1029"/>
      <c r="AB33" s="1030" t="s">
        <v>34</v>
      </c>
      <c r="AC33" s="1030"/>
      <c r="AD33" s="1030"/>
      <c r="AE33" s="61"/>
    </row>
    <row r="34" spans="4:104" ht="5.25" customHeight="1" thickBot="1">
      <c r="D34" s="41"/>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row>
    <row r="35" spans="4:104" ht="9" customHeight="1">
      <c r="D35" s="41"/>
      <c r="E35" s="62"/>
      <c r="F35" s="62"/>
      <c r="G35" s="62"/>
      <c r="H35" s="62"/>
      <c r="I35" s="62"/>
      <c r="J35" s="62"/>
      <c r="K35" s="62"/>
      <c r="L35" s="62"/>
      <c r="M35" s="62"/>
    </row>
    <row r="36" spans="4:104" ht="1.5" customHeight="1">
      <c r="D36" s="41"/>
      <c r="E36" s="13"/>
      <c r="F36" s="13"/>
      <c r="G36" s="13"/>
      <c r="H36" s="13"/>
      <c r="I36" s="13"/>
      <c r="J36" s="13"/>
      <c r="K36" s="13"/>
      <c r="L36" s="13"/>
      <c r="M36" s="13"/>
      <c r="N36" s="13"/>
      <c r="O36" s="13"/>
      <c r="P36" s="13"/>
      <c r="Q36" s="13"/>
      <c r="R36" s="13"/>
      <c r="S36" s="13"/>
      <c r="CZ36" s="80"/>
    </row>
    <row r="37" spans="4:104">
      <c r="D37" s="41"/>
      <c r="E37" s="13"/>
      <c r="F37" s="13"/>
      <c r="G37" s="13"/>
      <c r="H37" s="13"/>
      <c r="I37" s="13"/>
      <c r="J37" s="13"/>
      <c r="K37" s="13"/>
      <c r="L37" s="13"/>
      <c r="M37" s="13"/>
      <c r="N37" s="13"/>
      <c r="O37" s="13"/>
      <c r="P37" s="13"/>
      <c r="Q37" s="13"/>
      <c r="R37" s="13"/>
      <c r="AC37" s="63" t="s">
        <v>11</v>
      </c>
      <c r="AD37" s="63" t="s">
        <v>1</v>
      </c>
      <c r="AE37" s="63" t="s">
        <v>0</v>
      </c>
      <c r="CZ37" s="13"/>
    </row>
    <row r="38" spans="4:104">
      <c r="D38" s="41"/>
      <c r="E38" s="13"/>
      <c r="F38" s="13"/>
      <c r="G38" s="13"/>
      <c r="H38" s="13"/>
      <c r="I38" s="13"/>
      <c r="J38" s="13"/>
      <c r="K38" s="13"/>
      <c r="L38" s="13"/>
      <c r="M38" s="13"/>
      <c r="N38" s="13"/>
      <c r="O38" s="13"/>
      <c r="P38" s="13"/>
      <c r="Q38" s="13"/>
      <c r="R38" s="13"/>
      <c r="S38" s="13"/>
      <c r="T38" s="13"/>
      <c r="U38" s="13"/>
      <c r="V38" s="13"/>
      <c r="AB38" s="64" t="s">
        <v>35</v>
      </c>
      <c r="AC38" s="63" t="e">
        <f>#REF!</f>
        <v>#REF!</v>
      </c>
      <c r="AD38" s="63" t="e">
        <f>#REF!</f>
        <v>#REF!</v>
      </c>
      <c r="AE38" s="63" t="e">
        <f>#REF!</f>
        <v>#REF!</v>
      </c>
    </row>
    <row r="39" spans="4:104">
      <c r="D39" s="41"/>
      <c r="E39" s="13"/>
      <c r="F39" s="13"/>
      <c r="G39" s="13"/>
      <c r="H39" s="13"/>
      <c r="I39" s="13"/>
      <c r="J39" s="13"/>
      <c r="K39" s="13"/>
      <c r="L39" s="13"/>
      <c r="M39" s="13"/>
      <c r="N39" s="13"/>
      <c r="O39" s="13"/>
      <c r="P39" s="13"/>
      <c r="Q39" s="13"/>
      <c r="R39" s="13"/>
      <c r="S39" s="13"/>
      <c r="T39" s="13"/>
      <c r="U39" s="13"/>
      <c r="V39" s="13"/>
    </row>
  </sheetData>
  <mergeCells count="42">
    <mergeCell ref="L7:AC7"/>
    <mergeCell ref="E2:J6"/>
    <mergeCell ref="O2:AB2"/>
    <mergeCell ref="O3:AB3"/>
    <mergeCell ref="AA4:AE4"/>
    <mergeCell ref="O6:Y6"/>
    <mergeCell ref="E15:J15"/>
    <mergeCell ref="K15:K16"/>
    <mergeCell ref="L15:L16"/>
    <mergeCell ref="M15:M16"/>
    <mergeCell ref="N15:N16"/>
    <mergeCell ref="E9:G9"/>
    <mergeCell ref="E13:AA13"/>
    <mergeCell ref="AB13:AE13"/>
    <mergeCell ref="E14:S14"/>
    <mergeCell ref="T14:AE14"/>
    <mergeCell ref="S15:S16"/>
    <mergeCell ref="T15:T16"/>
    <mergeCell ref="U15:U16"/>
    <mergeCell ref="V15:V16"/>
    <mergeCell ref="W15:W16"/>
    <mergeCell ref="AD15:AD16"/>
    <mergeCell ref="AE15:AE16"/>
    <mergeCell ref="E27:R27"/>
    <mergeCell ref="E29:R29"/>
    <mergeCell ref="G32:M32"/>
    <mergeCell ref="O32:P32"/>
    <mergeCell ref="T32:V32"/>
    <mergeCell ref="X32:Z32"/>
    <mergeCell ref="AB32:AD32"/>
    <mergeCell ref="X15:X16"/>
    <mergeCell ref="Y15:Y16"/>
    <mergeCell ref="Z15:Z16"/>
    <mergeCell ref="AA15:AA16"/>
    <mergeCell ref="AB15:AB16"/>
    <mergeCell ref="AC15:AC16"/>
    <mergeCell ref="O15:R15"/>
    <mergeCell ref="G33:M33"/>
    <mergeCell ref="O33:P33"/>
    <mergeCell ref="T33:V33"/>
    <mergeCell ref="X33:Z33"/>
    <mergeCell ref="AB33:AD33"/>
  </mergeCells>
  <dataValidations count="1">
    <dataValidation type="list" allowBlank="1" showInputMessage="1" showErrorMessage="1" sqref="A17:A26">
      <formula1>anexos</formula1>
    </dataValidation>
  </dataValidations>
  <printOptions horizontalCentered="1"/>
  <pageMargins left="0.78740157480314965" right="0.78740157480314965" top="0.74803149606299213" bottom="0.35433070866141736" header="0.31496062992125984" footer="0.31496062992125984"/>
  <pageSetup paperSize="5" scale="55" fitToHeight="5" orientation="landscape" r:id="rId1"/>
  <drawing r:id="rId2"/>
</worksheet>
</file>

<file path=xl/worksheets/sheet8.xml><?xml version="1.0" encoding="utf-8"?>
<worksheet xmlns="http://schemas.openxmlformats.org/spreadsheetml/2006/main" xmlns:r="http://schemas.openxmlformats.org/officeDocument/2006/relationships">
  <dimension ref="A2:AB63"/>
  <sheetViews>
    <sheetView view="pageBreakPreview" zoomScaleSheetLayoutView="100" workbookViewId="0">
      <selection activeCell="A9" sqref="A9:D9"/>
    </sheetView>
  </sheetViews>
  <sheetFormatPr baseColWidth="10" defaultRowHeight="12.75"/>
  <cols>
    <col min="1" max="7" width="3.7109375" style="12" customWidth="1"/>
    <col min="8" max="8" width="5.7109375" style="12" customWidth="1"/>
    <col min="9" max="9" width="25.7109375" style="12" customWidth="1"/>
    <col min="10" max="10" width="20.7109375" style="12" customWidth="1"/>
    <col min="11" max="11" width="7.7109375" style="12" customWidth="1"/>
    <col min="12" max="12" width="25.7109375" style="12" customWidth="1"/>
    <col min="13" max="13" width="20.7109375" style="12" customWidth="1"/>
    <col min="14" max="14" width="12.7109375" style="12" customWidth="1"/>
    <col min="15" max="15" width="12.7109375" style="952" customWidth="1"/>
    <col min="16" max="16" width="15.7109375" style="12" customWidth="1"/>
    <col min="17" max="28" width="10.7109375" style="12" customWidth="1"/>
    <col min="29" max="16384" width="11.42578125" style="12"/>
  </cols>
  <sheetData>
    <row r="2" spans="1:28">
      <c r="B2" s="999"/>
      <c r="C2" s="999"/>
      <c r="D2" s="999"/>
      <c r="E2" s="999"/>
      <c r="F2" s="999"/>
      <c r="G2" s="30"/>
      <c r="H2" s="31"/>
      <c r="I2" s="31"/>
      <c r="J2" s="31"/>
      <c r="L2" s="1000" t="s">
        <v>230</v>
      </c>
      <c r="M2" s="1000"/>
      <c r="N2" s="1000"/>
      <c r="O2" s="1000"/>
      <c r="P2" s="1000"/>
      <c r="Q2" s="1000"/>
      <c r="R2" s="1000"/>
      <c r="S2" s="1000"/>
      <c r="T2" s="1000"/>
      <c r="U2" s="1000"/>
      <c r="V2" s="1000"/>
      <c r="W2" s="1000"/>
      <c r="X2" s="1000"/>
      <c r="Y2" s="1000"/>
    </row>
    <row r="3" spans="1:28">
      <c r="B3" s="999"/>
      <c r="C3" s="999"/>
      <c r="D3" s="999"/>
      <c r="E3" s="999"/>
      <c r="F3" s="999"/>
      <c r="H3" s="31"/>
      <c r="I3" s="31"/>
      <c r="J3" s="31"/>
      <c r="L3" s="1001" t="s">
        <v>603</v>
      </c>
      <c r="M3" s="1001"/>
      <c r="N3" s="1001"/>
      <c r="O3" s="1001"/>
      <c r="P3" s="1001"/>
      <c r="Q3" s="1001"/>
      <c r="R3" s="1001"/>
      <c r="S3" s="1001"/>
      <c r="T3" s="1001"/>
      <c r="U3" s="1001"/>
      <c r="V3" s="1001"/>
      <c r="W3" s="1001"/>
      <c r="X3" s="1001"/>
      <c r="Y3" s="1001"/>
      <c r="Z3" s="13"/>
      <c r="AA3" s="13"/>
      <c r="AB3" s="13"/>
    </row>
    <row r="4" spans="1:28">
      <c r="B4" s="999"/>
      <c r="C4" s="999"/>
      <c r="D4" s="999"/>
      <c r="E4" s="999"/>
      <c r="F4" s="999"/>
      <c r="H4" s="31"/>
      <c r="I4" s="31"/>
      <c r="J4" s="31"/>
      <c r="X4" s="940" t="s">
        <v>50</v>
      </c>
      <c r="Y4" s="940"/>
      <c r="Z4" s="940"/>
      <c r="AA4" s="940"/>
      <c r="AB4" s="940"/>
    </row>
    <row r="5" spans="1:28">
      <c r="B5" s="999"/>
      <c r="C5" s="999"/>
      <c r="D5" s="999"/>
      <c r="E5" s="999"/>
      <c r="F5" s="999"/>
      <c r="H5" s="31"/>
      <c r="I5" s="31"/>
      <c r="J5" s="31"/>
      <c r="Z5" s="13"/>
      <c r="AA5" s="13"/>
      <c r="AB5" s="13"/>
    </row>
    <row r="6" spans="1:28">
      <c r="B6" s="999"/>
      <c r="C6" s="999"/>
      <c r="D6" s="999"/>
      <c r="E6" s="999"/>
      <c r="F6" s="999"/>
      <c r="G6" s="31"/>
      <c r="H6" s="31"/>
      <c r="I6" s="31"/>
      <c r="J6" s="31"/>
      <c r="L6" s="1002"/>
      <c r="M6" s="1002"/>
      <c r="N6" s="1002"/>
      <c r="O6" s="1002"/>
      <c r="P6" s="1002"/>
      <c r="Q6" s="1002"/>
      <c r="R6" s="1002"/>
      <c r="S6" s="1002"/>
      <c r="T6" s="1002"/>
      <c r="U6" s="1002"/>
      <c r="V6" s="1002"/>
    </row>
    <row r="7" spans="1:28">
      <c r="B7" s="951"/>
      <c r="C7" s="951"/>
      <c r="D7" s="951"/>
      <c r="E7" s="951"/>
      <c r="F7" s="951"/>
      <c r="G7" s="951"/>
      <c r="H7" s="1001" t="s">
        <v>231</v>
      </c>
      <c r="I7" s="1001"/>
      <c r="J7" s="1001"/>
      <c r="K7" s="1001"/>
      <c r="L7" s="1001"/>
      <c r="M7" s="1001"/>
      <c r="N7" s="1001"/>
      <c r="O7" s="1001"/>
      <c r="P7" s="1001"/>
      <c r="Q7" s="1001"/>
      <c r="R7" s="1001"/>
      <c r="S7" s="1001"/>
      <c r="T7" s="1001"/>
      <c r="U7" s="1001"/>
      <c r="V7" s="1001"/>
      <c r="W7" s="1001"/>
      <c r="X7" s="1001"/>
      <c r="Y7" s="1001"/>
      <c r="Z7" s="1001"/>
    </row>
    <row r="8" spans="1:28" ht="13.5" thickBot="1">
      <c r="D8" s="797"/>
      <c r="E8" s="797"/>
      <c r="F8" s="797"/>
      <c r="G8" s="797"/>
      <c r="H8" s="797"/>
      <c r="I8" s="797"/>
      <c r="J8" s="797"/>
      <c r="K8" s="797"/>
      <c r="L8" s="797"/>
      <c r="M8" s="797"/>
      <c r="N8" s="797"/>
      <c r="P8" s="797"/>
      <c r="Q8" s="797"/>
      <c r="R8" s="797"/>
      <c r="S8" s="797"/>
      <c r="T8" s="797"/>
      <c r="U8" s="797"/>
      <c r="V8" s="797"/>
      <c r="W8" s="797"/>
      <c r="X8" s="797"/>
      <c r="Y8" s="797"/>
      <c r="Z8" s="797"/>
      <c r="AA8" s="797"/>
      <c r="AB8" s="797"/>
    </row>
    <row r="9" spans="1:28" ht="13.5" thickBot="1">
      <c r="A9" s="988" t="s">
        <v>40</v>
      </c>
      <c r="B9" s="989"/>
      <c r="C9" s="989"/>
      <c r="D9" s="990"/>
      <c r="E9" s="953"/>
      <c r="F9" s="798" t="s">
        <v>16</v>
      </c>
      <c r="G9" s="799"/>
      <c r="H9" s="799"/>
      <c r="I9" s="799"/>
      <c r="J9" s="799"/>
      <c r="K9" s="800"/>
      <c r="L9" s="15"/>
      <c r="M9" s="65"/>
      <c r="N9" s="952"/>
      <c r="P9" s="952"/>
      <c r="Q9" s="952"/>
      <c r="R9" s="952"/>
      <c r="S9" s="952"/>
      <c r="T9" s="952"/>
      <c r="U9" s="952"/>
      <c r="V9" s="952"/>
      <c r="W9" s="952"/>
      <c r="X9" s="952"/>
      <c r="Y9" s="952"/>
      <c r="Z9" s="952"/>
      <c r="AA9" s="952"/>
      <c r="AB9" s="952"/>
    </row>
    <row r="10" spans="1:28" s="29" customFormat="1" ht="11.25">
      <c r="L10" s="37"/>
      <c r="M10" s="15"/>
      <c r="N10" s="15"/>
      <c r="O10" s="15"/>
      <c r="P10" s="15"/>
      <c r="Q10" s="15"/>
      <c r="R10" s="15"/>
      <c r="S10" s="15" t="s">
        <v>17</v>
      </c>
      <c r="T10" s="863" t="s">
        <v>43</v>
      </c>
      <c r="U10" s="15" t="s">
        <v>18</v>
      </c>
      <c r="V10" s="863" t="s">
        <v>44</v>
      </c>
      <c r="W10" s="15" t="s">
        <v>45</v>
      </c>
      <c r="X10" s="863">
        <v>31</v>
      </c>
      <c r="Y10" s="39" t="s">
        <v>18</v>
      </c>
      <c r="Z10" s="863" t="s">
        <v>46</v>
      </c>
      <c r="AA10" s="39" t="s">
        <v>18</v>
      </c>
      <c r="AB10" s="863">
        <v>2016</v>
      </c>
    </row>
    <row r="11" spans="1:28" ht="13.5" thickBot="1">
      <c r="M11" s="16"/>
      <c r="N11" s="13"/>
      <c r="O11" s="65"/>
      <c r="P11" s="13"/>
    </row>
    <row r="12" spans="1:28">
      <c r="A12" s="993" t="s">
        <v>49</v>
      </c>
      <c r="B12" s="994"/>
      <c r="C12" s="994"/>
      <c r="D12" s="994"/>
      <c r="E12" s="994"/>
      <c r="F12" s="994"/>
      <c r="G12" s="994"/>
      <c r="H12" s="994"/>
      <c r="I12" s="994"/>
      <c r="J12" s="994"/>
      <c r="K12" s="994"/>
      <c r="L12" s="994"/>
      <c r="M12" s="994"/>
      <c r="N12" s="994"/>
      <c r="O12" s="994"/>
      <c r="P12" s="994"/>
      <c r="Q12" s="994"/>
      <c r="R12" s="994"/>
      <c r="S12" s="994"/>
      <c r="T12" s="994"/>
      <c r="U12" s="994"/>
      <c r="V12" s="994"/>
      <c r="W12" s="994"/>
      <c r="X12" s="995"/>
      <c r="Y12" s="1004" t="s">
        <v>48</v>
      </c>
      <c r="Z12" s="994"/>
      <c r="AA12" s="994"/>
      <c r="AB12" s="929"/>
    </row>
    <row r="13" spans="1:28" ht="15" customHeight="1">
      <c r="A13" s="1005" t="s">
        <v>602</v>
      </c>
      <c r="B13" s="1006"/>
      <c r="C13" s="1006"/>
      <c r="D13" s="1006"/>
      <c r="E13" s="1006"/>
      <c r="F13" s="1006"/>
      <c r="G13" s="1006"/>
      <c r="H13" s="1006"/>
      <c r="I13" s="1006"/>
      <c r="J13" s="1006"/>
      <c r="K13" s="1006"/>
      <c r="L13" s="1006"/>
      <c r="M13" s="1006"/>
      <c r="N13" s="1006"/>
      <c r="O13" s="1006"/>
      <c r="P13" s="1007"/>
      <c r="Q13" s="1008" t="s">
        <v>41</v>
      </c>
      <c r="R13" s="1009"/>
      <c r="S13" s="1009"/>
      <c r="T13" s="1009"/>
      <c r="U13" s="1009"/>
      <c r="V13" s="1009"/>
      <c r="W13" s="1009"/>
      <c r="X13" s="1009"/>
      <c r="Y13" s="1009"/>
      <c r="Z13" s="1009"/>
      <c r="AA13" s="1009"/>
      <c r="AB13" s="930"/>
    </row>
    <row r="14" spans="1:28" ht="12.75" customHeight="1">
      <c r="A14" s="1018" t="s">
        <v>36</v>
      </c>
      <c r="B14" s="1019"/>
      <c r="C14" s="1019"/>
      <c r="D14" s="1019"/>
      <c r="E14" s="1019"/>
      <c r="F14" s="1020"/>
      <c r="G14" s="1017" t="s">
        <v>12</v>
      </c>
      <c r="H14" s="996" t="s">
        <v>229</v>
      </c>
      <c r="I14" s="991" t="s">
        <v>20</v>
      </c>
      <c r="J14" s="991" t="s">
        <v>47</v>
      </c>
      <c r="K14" s="1023" t="s">
        <v>21</v>
      </c>
      <c r="L14" s="1014" t="s">
        <v>22</v>
      </c>
      <c r="M14" s="1015"/>
      <c r="N14" s="1015"/>
      <c r="O14" s="1016"/>
      <c r="P14" s="991" t="s">
        <v>23</v>
      </c>
      <c r="Q14" s="998" t="s">
        <v>10</v>
      </c>
      <c r="R14" s="998" t="s">
        <v>9</v>
      </c>
      <c r="S14" s="998" t="s">
        <v>8</v>
      </c>
      <c r="T14" s="998" t="s">
        <v>24</v>
      </c>
      <c r="U14" s="998" t="s">
        <v>25</v>
      </c>
      <c r="V14" s="998" t="s">
        <v>26</v>
      </c>
      <c r="W14" s="998" t="s">
        <v>27</v>
      </c>
      <c r="X14" s="998" t="s">
        <v>28</v>
      </c>
      <c r="Y14" s="998" t="s">
        <v>7</v>
      </c>
      <c r="Z14" s="998" t="s">
        <v>6</v>
      </c>
      <c r="AA14" s="1010" t="s">
        <v>5</v>
      </c>
      <c r="AB14" s="1027" t="s">
        <v>4</v>
      </c>
    </row>
    <row r="15" spans="1:28" ht="16.5">
      <c r="A15" s="748" t="s">
        <v>227</v>
      </c>
      <c r="B15" s="954" t="s">
        <v>228</v>
      </c>
      <c r="C15" s="949" t="s">
        <v>152</v>
      </c>
      <c r="D15" s="949" t="s">
        <v>14</v>
      </c>
      <c r="E15" s="949" t="s">
        <v>153</v>
      </c>
      <c r="F15" s="949" t="s">
        <v>13</v>
      </c>
      <c r="G15" s="998"/>
      <c r="H15" s="997"/>
      <c r="I15" s="992"/>
      <c r="J15" s="992"/>
      <c r="K15" s="991"/>
      <c r="L15" s="893" t="s">
        <v>29</v>
      </c>
      <c r="M15" s="893" t="s">
        <v>30</v>
      </c>
      <c r="N15" s="66" t="s">
        <v>31</v>
      </c>
      <c r="O15" s="68" t="s">
        <v>32</v>
      </c>
      <c r="P15" s="992"/>
      <c r="Q15" s="998"/>
      <c r="R15" s="998"/>
      <c r="S15" s="998"/>
      <c r="T15" s="998"/>
      <c r="U15" s="998"/>
      <c r="V15" s="998"/>
      <c r="W15" s="998"/>
      <c r="X15" s="998"/>
      <c r="Y15" s="998"/>
      <c r="Z15" s="998"/>
      <c r="AA15" s="1010"/>
      <c r="AB15" s="1068"/>
    </row>
    <row r="16" spans="1:28" ht="15" customHeight="1">
      <c r="A16" s="914"/>
      <c r="B16" s="817"/>
      <c r="C16" s="817"/>
      <c r="D16" s="817"/>
      <c r="E16" s="817"/>
      <c r="F16" s="817"/>
      <c r="G16" s="817"/>
      <c r="H16" s="86"/>
      <c r="I16" s="889"/>
      <c r="J16" s="889"/>
      <c r="K16" s="889"/>
      <c r="L16" s="817"/>
      <c r="M16" s="817"/>
      <c r="N16" s="889"/>
      <c r="O16" s="727"/>
      <c r="P16" s="889"/>
      <c r="Q16" s="817"/>
      <c r="R16" s="817"/>
      <c r="S16" s="817"/>
      <c r="T16" s="817"/>
      <c r="U16" s="817"/>
      <c r="V16" s="817"/>
      <c r="W16" s="817"/>
      <c r="X16" s="817"/>
      <c r="Y16" s="817"/>
      <c r="Z16" s="817"/>
      <c r="AA16" s="817"/>
      <c r="AB16" s="947"/>
    </row>
    <row r="17" spans="1:28" ht="15" customHeight="1">
      <c r="A17" s="935"/>
      <c r="B17" s="6"/>
      <c r="C17" s="6"/>
      <c r="D17" s="6"/>
      <c r="E17" s="6"/>
      <c r="F17" s="6"/>
      <c r="G17" s="89"/>
      <c r="H17" s="89"/>
      <c r="I17" s="886" t="s">
        <v>566</v>
      </c>
      <c r="J17" s="812"/>
      <c r="K17" s="89"/>
      <c r="L17" s="10"/>
      <c r="M17" s="10"/>
      <c r="N17" s="11"/>
      <c r="O17" s="713"/>
      <c r="P17" s="2"/>
      <c r="Q17" s="18"/>
      <c r="R17" s="18"/>
      <c r="S17" s="49"/>
      <c r="T17" s="49"/>
      <c r="U17" s="49"/>
      <c r="V17" s="791"/>
      <c r="W17" s="18"/>
      <c r="X17" s="18"/>
      <c r="Y17" s="18"/>
      <c r="Z17" s="18"/>
      <c r="AA17" s="18"/>
      <c r="AB17" s="864"/>
    </row>
    <row r="18" spans="1:28" ht="33" customHeight="1">
      <c r="A18" s="941">
        <v>2</v>
      </c>
      <c r="B18" s="6">
        <v>2</v>
      </c>
      <c r="C18" s="6">
        <v>1</v>
      </c>
      <c r="D18" s="6">
        <v>1</v>
      </c>
      <c r="E18" s="6">
        <v>3</v>
      </c>
      <c r="F18" s="6">
        <v>1</v>
      </c>
      <c r="G18" s="19">
        <v>5.24</v>
      </c>
      <c r="H18" s="89">
        <v>1</v>
      </c>
      <c r="I18" s="815" t="s">
        <v>567</v>
      </c>
      <c r="J18" s="10"/>
      <c r="K18" s="20" t="s">
        <v>47</v>
      </c>
      <c r="L18" s="10" t="s">
        <v>575</v>
      </c>
      <c r="M18" s="10" t="s">
        <v>503</v>
      </c>
      <c r="N18" s="11">
        <v>642686</v>
      </c>
      <c r="O18" s="816" t="s">
        <v>527</v>
      </c>
      <c r="P18" s="2">
        <v>15300000</v>
      </c>
      <c r="Q18" s="18"/>
      <c r="R18" s="18"/>
      <c r="S18" s="18"/>
      <c r="T18" s="18">
        <v>4590000</v>
      </c>
      <c r="U18" s="18">
        <v>2142000</v>
      </c>
      <c r="V18" s="18">
        <v>2142000</v>
      </c>
      <c r="W18" s="18">
        <v>2142000</v>
      </c>
      <c r="X18" s="18">
        <v>2142000</v>
      </c>
      <c r="Y18" s="18">
        <v>2142000</v>
      </c>
      <c r="Z18" s="18"/>
      <c r="AA18" s="18"/>
      <c r="AB18" s="864"/>
    </row>
    <row r="19" spans="1:28" ht="15" customHeight="1">
      <c r="A19" s="935"/>
      <c r="B19" s="6"/>
      <c r="C19" s="6"/>
      <c r="D19" s="6"/>
      <c r="E19" s="6"/>
      <c r="F19" s="6"/>
      <c r="G19" s="19"/>
      <c r="H19" s="89"/>
      <c r="I19" s="887"/>
      <c r="J19" s="20"/>
      <c r="K19" s="20"/>
      <c r="L19" s="20"/>
      <c r="M19" s="10"/>
      <c r="N19" s="11"/>
      <c r="O19" s="813"/>
      <c r="P19" s="814"/>
      <c r="Q19" s="18"/>
      <c r="R19" s="18"/>
      <c r="S19" s="18"/>
      <c r="T19" s="49"/>
      <c r="U19" s="49"/>
      <c r="V19" s="791"/>
      <c r="W19" s="49"/>
      <c r="X19" s="18"/>
      <c r="Y19" s="18"/>
      <c r="Z19" s="18"/>
      <c r="AA19" s="18"/>
      <c r="AB19" s="864"/>
    </row>
    <row r="20" spans="1:28" ht="15" customHeight="1">
      <c r="A20" s="935"/>
      <c r="B20" s="6"/>
      <c r="C20" s="6"/>
      <c r="D20" s="6"/>
      <c r="E20" s="6"/>
      <c r="F20" s="6"/>
      <c r="G20" s="19"/>
      <c r="H20" s="89"/>
      <c r="I20" s="20"/>
      <c r="J20" s="20"/>
      <c r="K20" s="89"/>
      <c r="L20" s="10"/>
      <c r="M20" s="10"/>
      <c r="N20" s="10"/>
      <c r="O20" s="713"/>
      <c r="P20" s="2"/>
      <c r="Q20" s="18"/>
      <c r="R20" s="18"/>
      <c r="S20" s="18"/>
      <c r="T20" s="49"/>
      <c r="U20" s="49"/>
      <c r="V20" s="791"/>
      <c r="W20" s="49"/>
      <c r="X20" s="18"/>
      <c r="Y20" s="18"/>
      <c r="Z20" s="18"/>
      <c r="AA20" s="18"/>
      <c r="AB20" s="864"/>
    </row>
    <row r="21" spans="1:28" ht="15" customHeight="1">
      <c r="A21" s="935"/>
      <c r="B21" s="6"/>
      <c r="C21" s="6"/>
      <c r="D21" s="6"/>
      <c r="E21" s="6"/>
      <c r="F21" s="6"/>
      <c r="G21" s="19"/>
      <c r="H21" s="89"/>
      <c r="I21" s="812"/>
      <c r="J21" s="812"/>
      <c r="K21" s="89"/>
      <c r="L21" s="10"/>
      <c r="M21" s="10"/>
      <c r="N21" s="10"/>
      <c r="O21" s="713"/>
      <c r="P21" s="2"/>
      <c r="Q21" s="18"/>
      <c r="R21" s="18"/>
      <c r="S21" s="18"/>
      <c r="T21" s="49"/>
      <c r="U21" s="49"/>
      <c r="V21" s="791"/>
      <c r="W21" s="49"/>
      <c r="X21" s="18"/>
      <c r="Y21" s="18"/>
      <c r="Z21" s="18"/>
      <c r="AA21" s="18"/>
      <c r="AB21" s="864"/>
    </row>
    <row r="22" spans="1:28" ht="15" customHeight="1">
      <c r="A22" s="935"/>
      <c r="B22" s="6"/>
      <c r="C22" s="6"/>
      <c r="D22" s="6"/>
      <c r="E22" s="6"/>
      <c r="F22" s="6"/>
      <c r="G22" s="89"/>
      <c r="H22" s="794"/>
      <c r="I22" s="886"/>
      <c r="J22" s="812"/>
      <c r="K22" s="20"/>
      <c r="L22" s="10"/>
      <c r="M22" s="10"/>
      <c r="N22" s="89"/>
      <c r="O22" s="816"/>
      <c r="P22" s="2"/>
      <c r="Q22" s="18"/>
      <c r="R22" s="18"/>
      <c r="S22" s="18"/>
      <c r="T22" s="49"/>
      <c r="U22" s="49"/>
      <c r="V22" s="791"/>
      <c r="W22" s="49"/>
      <c r="X22" s="18"/>
      <c r="Y22" s="18"/>
      <c r="Z22" s="18"/>
      <c r="AA22" s="18"/>
      <c r="AB22" s="864"/>
    </row>
    <row r="23" spans="1:28" ht="15" customHeight="1">
      <c r="A23" s="935"/>
      <c r="B23" s="6"/>
      <c r="C23" s="6"/>
      <c r="D23" s="6"/>
      <c r="E23" s="6"/>
      <c r="F23" s="6"/>
      <c r="G23" s="89"/>
      <c r="H23" s="794"/>
      <c r="I23" s="815"/>
      <c r="J23" s="10"/>
      <c r="K23" s="20"/>
      <c r="L23" s="10"/>
      <c r="M23" s="10"/>
      <c r="N23" s="11"/>
      <c r="O23" s="816"/>
      <c r="P23" s="2"/>
      <c r="Q23" s="49"/>
      <c r="R23" s="49"/>
      <c r="S23" s="49"/>
      <c r="T23" s="49"/>
      <c r="U23" s="49"/>
      <c r="V23" s="49"/>
      <c r="W23" s="49"/>
      <c r="X23" s="49"/>
      <c r="Y23" s="49"/>
      <c r="Z23" s="49"/>
      <c r="AA23" s="49"/>
      <c r="AB23" s="906"/>
    </row>
    <row r="24" spans="1:28" ht="15" customHeight="1">
      <c r="A24" s="935"/>
      <c r="B24" s="6"/>
      <c r="C24" s="6"/>
      <c r="D24" s="6"/>
      <c r="E24" s="6"/>
      <c r="F24" s="6"/>
      <c r="G24" s="89"/>
      <c r="H24" s="794"/>
      <c r="I24" s="887"/>
      <c r="J24" s="812"/>
      <c r="K24" s="20"/>
      <c r="L24" s="10"/>
      <c r="M24" s="10"/>
      <c r="N24" s="89"/>
      <c r="O24" s="816"/>
      <c r="P24" s="814"/>
      <c r="Q24" s="18"/>
      <c r="R24" s="18"/>
      <c r="S24" s="18"/>
      <c r="T24" s="49"/>
      <c r="U24" s="49"/>
      <c r="V24" s="791"/>
      <c r="W24" s="49"/>
      <c r="X24" s="18"/>
      <c r="Y24" s="18"/>
      <c r="Z24" s="18"/>
      <c r="AA24" s="18"/>
      <c r="AB24" s="864"/>
    </row>
    <row r="25" spans="1:28" ht="15" customHeight="1">
      <c r="A25" s="935"/>
      <c r="B25" s="6"/>
      <c r="C25" s="6"/>
      <c r="D25" s="6"/>
      <c r="E25" s="6"/>
      <c r="F25" s="6"/>
      <c r="G25" s="89"/>
      <c r="H25" s="794"/>
      <c r="I25" s="887"/>
      <c r="J25" s="812"/>
      <c r="K25" s="20"/>
      <c r="L25" s="10"/>
      <c r="M25" s="10"/>
      <c r="N25" s="89"/>
      <c r="O25" s="816"/>
      <c r="P25" s="814"/>
      <c r="Q25" s="18"/>
      <c r="R25" s="18"/>
      <c r="S25" s="18"/>
      <c r="T25" s="49"/>
      <c r="U25" s="49"/>
      <c r="V25" s="791"/>
      <c r="W25" s="49"/>
      <c r="X25" s="18"/>
      <c r="Y25" s="18"/>
      <c r="Z25" s="18"/>
      <c r="AA25" s="18"/>
      <c r="AB25" s="864"/>
    </row>
    <row r="26" spans="1:28" ht="15" customHeight="1">
      <c r="A26" s="935"/>
      <c r="B26" s="6"/>
      <c r="C26" s="6"/>
      <c r="D26" s="6"/>
      <c r="E26" s="6"/>
      <c r="F26" s="6"/>
      <c r="G26" s="89"/>
      <c r="H26" s="794"/>
      <c r="I26" s="887"/>
      <c r="J26" s="812"/>
      <c r="K26" s="20"/>
      <c r="L26" s="10"/>
      <c r="M26" s="10"/>
      <c r="N26" s="89"/>
      <c r="O26" s="816"/>
      <c r="P26" s="814"/>
      <c r="Q26" s="18"/>
      <c r="R26" s="18"/>
      <c r="S26" s="18"/>
      <c r="T26" s="49"/>
      <c r="U26" s="49"/>
      <c r="V26" s="791"/>
      <c r="W26" s="49"/>
      <c r="X26" s="18"/>
      <c r="Y26" s="18"/>
      <c r="Z26" s="18"/>
      <c r="AA26" s="18"/>
      <c r="AB26" s="864"/>
    </row>
    <row r="27" spans="1:28" ht="15" customHeight="1">
      <c r="A27" s="935"/>
      <c r="B27" s="6"/>
      <c r="C27" s="6"/>
      <c r="D27" s="6"/>
      <c r="E27" s="6"/>
      <c r="F27" s="6"/>
      <c r="G27" s="89"/>
      <c r="H27" s="794"/>
      <c r="I27" s="887"/>
      <c r="J27" s="812"/>
      <c r="K27" s="20"/>
      <c r="L27" s="10"/>
      <c r="M27" s="10"/>
      <c r="N27" s="89"/>
      <c r="O27" s="816"/>
      <c r="P27" s="814"/>
      <c r="Q27" s="18"/>
      <c r="R27" s="18"/>
      <c r="S27" s="18"/>
      <c r="T27" s="49"/>
      <c r="U27" s="49"/>
      <c r="V27" s="791"/>
      <c r="W27" s="49"/>
      <c r="X27" s="18"/>
      <c r="Y27" s="18"/>
      <c r="Z27" s="18"/>
      <c r="AA27" s="18"/>
      <c r="AB27" s="864"/>
    </row>
    <row r="28" spans="1:28" ht="15" customHeight="1">
      <c r="A28" s="935"/>
      <c r="B28" s="6"/>
      <c r="C28" s="6"/>
      <c r="D28" s="6"/>
      <c r="E28" s="6"/>
      <c r="F28" s="6"/>
      <c r="G28" s="89"/>
      <c r="H28" s="794"/>
      <c r="I28" s="887"/>
      <c r="J28" s="812"/>
      <c r="K28" s="20"/>
      <c r="L28" s="10"/>
      <c r="M28" s="10"/>
      <c r="N28" s="89"/>
      <c r="O28" s="816"/>
      <c r="P28" s="814"/>
      <c r="Q28" s="18"/>
      <c r="R28" s="18"/>
      <c r="S28" s="18"/>
      <c r="T28" s="49"/>
      <c r="U28" s="49"/>
      <c r="V28" s="791"/>
      <c r="W28" s="49"/>
      <c r="X28" s="18"/>
      <c r="Y28" s="18"/>
      <c r="Z28" s="18"/>
      <c r="AA28" s="18"/>
      <c r="AB28" s="864"/>
    </row>
    <row r="29" spans="1:28" ht="15" customHeight="1">
      <c r="A29" s="935"/>
      <c r="B29" s="6"/>
      <c r="C29" s="6"/>
      <c r="D29" s="6"/>
      <c r="E29" s="6"/>
      <c r="F29" s="6"/>
      <c r="G29" s="89"/>
      <c r="H29" s="794"/>
      <c r="I29" s="887"/>
      <c r="J29" s="812"/>
      <c r="K29" s="20"/>
      <c r="L29" s="10"/>
      <c r="M29" s="10"/>
      <c r="N29" s="89"/>
      <c r="O29" s="816"/>
      <c r="P29" s="814"/>
      <c r="Q29" s="18"/>
      <c r="R29" s="18"/>
      <c r="S29" s="18"/>
      <c r="T29" s="49"/>
      <c r="U29" s="49"/>
      <c r="V29" s="791"/>
      <c r="W29" s="49"/>
      <c r="X29" s="18"/>
      <c r="Y29" s="18"/>
      <c r="Z29" s="18"/>
      <c r="AA29" s="18"/>
      <c r="AB29" s="864"/>
    </row>
    <row r="30" spans="1:28" ht="15" customHeight="1">
      <c r="A30" s="935"/>
      <c r="B30" s="6"/>
      <c r="C30" s="6"/>
      <c r="D30" s="6"/>
      <c r="E30" s="6"/>
      <c r="F30" s="6"/>
      <c r="G30" s="89"/>
      <c r="H30" s="794"/>
      <c r="I30" s="887"/>
      <c r="J30" s="812"/>
      <c r="K30" s="20"/>
      <c r="L30" s="10"/>
      <c r="M30" s="10"/>
      <c r="N30" s="89"/>
      <c r="O30" s="816"/>
      <c r="P30" s="814"/>
      <c r="Q30" s="18"/>
      <c r="R30" s="18"/>
      <c r="S30" s="18"/>
      <c r="T30" s="49"/>
      <c r="U30" s="49"/>
      <c r="V30" s="791"/>
      <c r="W30" s="49"/>
      <c r="X30" s="18"/>
      <c r="Y30" s="18"/>
      <c r="Z30" s="18"/>
      <c r="AA30" s="18"/>
      <c r="AB30" s="864"/>
    </row>
    <row r="31" spans="1:28" ht="15" customHeight="1">
      <c r="A31" s="935"/>
      <c r="B31" s="6"/>
      <c r="C31" s="6"/>
      <c r="D31" s="6"/>
      <c r="E31" s="6"/>
      <c r="F31" s="6"/>
      <c r="G31" s="89"/>
      <c r="H31" s="794"/>
      <c r="I31" s="815"/>
      <c r="J31" s="812"/>
      <c r="K31" s="20"/>
      <c r="L31" s="10"/>
      <c r="M31" s="10"/>
      <c r="N31" s="89"/>
      <c r="O31" s="816"/>
      <c r="P31" s="2"/>
      <c r="Q31" s="18"/>
      <c r="R31" s="18"/>
      <c r="S31" s="18"/>
      <c r="T31" s="49"/>
      <c r="U31" s="49"/>
      <c r="V31" s="791"/>
      <c r="W31" s="49"/>
      <c r="X31" s="18"/>
      <c r="Y31" s="18"/>
      <c r="Z31" s="18"/>
      <c r="AA31" s="18"/>
      <c r="AB31" s="864"/>
    </row>
    <row r="32" spans="1:28" ht="15" customHeight="1">
      <c r="A32" s="935"/>
      <c r="B32" s="6"/>
      <c r="C32" s="6"/>
      <c r="D32" s="6"/>
      <c r="E32" s="6"/>
      <c r="F32" s="6"/>
      <c r="G32" s="89"/>
      <c r="H32" s="794"/>
      <c r="I32" s="815"/>
      <c r="J32" s="812"/>
      <c r="K32" s="20"/>
      <c r="L32" s="10"/>
      <c r="M32" s="10"/>
      <c r="N32" s="89"/>
      <c r="O32" s="816"/>
      <c r="P32" s="2"/>
      <c r="Q32" s="18"/>
      <c r="R32" s="18"/>
      <c r="S32" s="18"/>
      <c r="T32" s="49"/>
      <c r="U32" s="49"/>
      <c r="V32" s="791"/>
      <c r="W32" s="49"/>
      <c r="X32" s="18"/>
      <c r="Y32" s="18"/>
      <c r="Z32" s="18"/>
      <c r="AA32" s="18"/>
      <c r="AB32" s="864"/>
    </row>
    <row r="33" spans="1:28" ht="15" customHeight="1">
      <c r="A33" s="935"/>
      <c r="B33" s="6"/>
      <c r="C33" s="6"/>
      <c r="D33" s="6"/>
      <c r="E33" s="6"/>
      <c r="F33" s="6"/>
      <c r="G33" s="89"/>
      <c r="H33" s="794"/>
      <c r="I33" s="886"/>
      <c r="J33" s="812"/>
      <c r="K33" s="20"/>
      <c r="L33" s="10"/>
      <c r="M33" s="10"/>
      <c r="N33" s="89"/>
      <c r="O33" s="816"/>
      <c r="P33" s="2"/>
      <c r="Q33" s="18"/>
      <c r="R33" s="18"/>
      <c r="S33" s="18"/>
      <c r="T33" s="49"/>
      <c r="U33" s="49"/>
      <c r="V33" s="791"/>
      <c r="W33" s="49"/>
      <c r="X33" s="18"/>
      <c r="Y33" s="18"/>
      <c r="Z33" s="18"/>
      <c r="AA33" s="18"/>
      <c r="AB33" s="864"/>
    </row>
    <row r="34" spans="1:28" ht="15" customHeight="1">
      <c r="A34" s="935"/>
      <c r="B34" s="6"/>
      <c r="C34" s="6"/>
      <c r="D34" s="6"/>
      <c r="E34" s="6"/>
      <c r="F34" s="6"/>
      <c r="G34" s="89"/>
      <c r="H34" s="794"/>
      <c r="I34" s="815"/>
      <c r="J34" s="10"/>
      <c r="K34" s="20"/>
      <c r="L34" s="10"/>
      <c r="M34" s="10"/>
      <c r="N34" s="11"/>
      <c r="O34" s="816"/>
      <c r="P34" s="2"/>
      <c r="Q34" s="49"/>
      <c r="R34" s="49"/>
      <c r="S34" s="49"/>
      <c r="T34" s="49"/>
      <c r="U34" s="49"/>
      <c r="V34" s="49"/>
      <c r="W34" s="49"/>
      <c r="X34" s="49"/>
      <c r="Y34" s="49"/>
      <c r="Z34" s="49"/>
      <c r="AA34" s="49"/>
      <c r="AB34" s="906"/>
    </row>
    <row r="35" spans="1:28" ht="15" customHeight="1">
      <c r="A35" s="935"/>
      <c r="B35" s="6"/>
      <c r="C35" s="6"/>
      <c r="D35" s="6"/>
      <c r="E35" s="6"/>
      <c r="F35" s="6"/>
      <c r="G35" s="89"/>
      <c r="H35" s="794"/>
      <c r="I35" s="815"/>
      <c r="J35" s="10"/>
      <c r="K35" s="20"/>
      <c r="L35" s="10"/>
      <c r="M35" s="10"/>
      <c r="N35" s="11"/>
      <c r="O35" s="816"/>
      <c r="P35" s="2"/>
      <c r="Q35" s="49"/>
      <c r="R35" s="49"/>
      <c r="S35" s="49"/>
      <c r="T35" s="49"/>
      <c r="U35" s="49"/>
      <c r="V35" s="49"/>
      <c r="W35" s="49"/>
      <c r="X35" s="49"/>
      <c r="Y35" s="49"/>
      <c r="Z35" s="49"/>
      <c r="AA35" s="49"/>
      <c r="AB35" s="906"/>
    </row>
    <row r="36" spans="1:28" ht="15" customHeight="1">
      <c r="A36" s="935"/>
      <c r="B36" s="6"/>
      <c r="C36" s="6"/>
      <c r="D36" s="6"/>
      <c r="E36" s="6"/>
      <c r="F36" s="6"/>
      <c r="G36" s="89"/>
      <c r="H36" s="794"/>
      <c r="I36" s="815"/>
      <c r="J36" s="10"/>
      <c r="K36" s="20"/>
      <c r="L36" s="10"/>
      <c r="M36" s="10"/>
      <c r="N36" s="11"/>
      <c r="O36" s="816"/>
      <c r="P36" s="2"/>
      <c r="Q36" s="49"/>
      <c r="R36" s="49"/>
      <c r="S36" s="49"/>
      <c r="T36" s="49"/>
      <c r="U36" s="49"/>
      <c r="V36" s="49"/>
      <c r="W36" s="49"/>
      <c r="X36" s="49"/>
      <c r="Y36" s="49"/>
      <c r="Z36" s="49"/>
      <c r="AA36" s="49"/>
      <c r="AB36" s="906"/>
    </row>
    <row r="37" spans="1:28" ht="15" customHeight="1">
      <c r="A37" s="935"/>
      <c r="B37" s="6"/>
      <c r="C37" s="6"/>
      <c r="D37" s="6"/>
      <c r="E37" s="6"/>
      <c r="F37" s="6"/>
      <c r="G37" s="19"/>
      <c r="H37" s="89"/>
      <c r="I37" s="20"/>
      <c r="J37" s="812"/>
      <c r="K37" s="89"/>
      <c r="L37" s="10"/>
      <c r="M37" s="10"/>
      <c r="N37" s="10"/>
      <c r="O37" s="713"/>
      <c r="P37" s="2"/>
      <c r="Q37" s="18"/>
      <c r="R37" s="18"/>
      <c r="S37" s="18"/>
      <c r="T37" s="49"/>
      <c r="U37" s="49"/>
      <c r="V37" s="791"/>
      <c r="W37" s="18"/>
      <c r="X37" s="18"/>
      <c r="Y37" s="18"/>
      <c r="Z37" s="18"/>
      <c r="AA37" s="18"/>
      <c r="AB37" s="864"/>
    </row>
    <row r="38" spans="1:28" ht="15" customHeight="1">
      <c r="A38" s="935"/>
      <c r="B38" s="6"/>
      <c r="C38" s="6"/>
      <c r="D38" s="6"/>
      <c r="E38" s="6"/>
      <c r="F38" s="6"/>
      <c r="G38" s="19"/>
      <c r="H38" s="89"/>
      <c r="I38" s="20"/>
      <c r="J38" s="20"/>
      <c r="K38" s="89"/>
      <c r="L38" s="10"/>
      <c r="M38" s="10"/>
      <c r="N38" s="10"/>
      <c r="O38" s="713"/>
      <c r="P38" s="2"/>
      <c r="Q38" s="18"/>
      <c r="R38" s="18"/>
      <c r="S38" s="18"/>
      <c r="T38" s="49"/>
      <c r="U38" s="49"/>
      <c r="V38" s="791"/>
      <c r="W38" s="18"/>
      <c r="X38" s="18"/>
      <c r="Y38" s="18"/>
      <c r="Z38" s="18"/>
      <c r="AA38" s="18"/>
      <c r="AB38" s="864"/>
    </row>
    <row r="39" spans="1:28" ht="15" customHeight="1">
      <c r="A39" s="935"/>
      <c r="B39" s="6"/>
      <c r="C39" s="6"/>
      <c r="D39" s="6"/>
      <c r="E39" s="6"/>
      <c r="F39" s="6"/>
      <c r="G39" s="19"/>
      <c r="H39" s="89"/>
      <c r="I39" s="888"/>
      <c r="J39" s="20"/>
      <c r="K39" s="89"/>
      <c r="L39" s="10"/>
      <c r="M39" s="10"/>
      <c r="N39" s="10"/>
      <c r="O39" s="713"/>
      <c r="P39" s="2"/>
      <c r="Q39" s="18"/>
      <c r="R39" s="18"/>
      <c r="S39" s="18"/>
      <c r="T39" s="49"/>
      <c r="U39" s="49"/>
      <c r="V39" s="49"/>
      <c r="W39" s="18"/>
      <c r="X39" s="18"/>
      <c r="Y39" s="18"/>
      <c r="Z39" s="18"/>
      <c r="AA39" s="18"/>
      <c r="AB39" s="864"/>
    </row>
    <row r="40" spans="1:28" ht="15" customHeight="1">
      <c r="A40" s="935"/>
      <c r="B40" s="6"/>
      <c r="C40" s="6"/>
      <c r="D40" s="6"/>
      <c r="E40" s="6"/>
      <c r="F40" s="6"/>
      <c r="G40" s="19"/>
      <c r="H40" s="89"/>
      <c r="I40" s="20"/>
      <c r="J40" s="10"/>
      <c r="K40" s="20"/>
      <c r="L40" s="10"/>
      <c r="M40" s="10"/>
      <c r="N40" s="11"/>
      <c r="O40" s="816"/>
      <c r="P40" s="2"/>
      <c r="Q40" s="18"/>
      <c r="R40" s="18"/>
      <c r="S40" s="18"/>
      <c r="T40" s="49"/>
      <c r="U40" s="49"/>
      <c r="V40" s="49"/>
      <c r="W40" s="18"/>
      <c r="X40" s="18"/>
      <c r="Y40" s="18"/>
      <c r="Z40" s="18"/>
      <c r="AA40" s="18"/>
      <c r="AB40" s="864"/>
    </row>
    <row r="41" spans="1:28" ht="15" customHeight="1">
      <c r="A41" s="935"/>
      <c r="B41" s="6"/>
      <c r="C41" s="6"/>
      <c r="D41" s="6"/>
      <c r="E41" s="6"/>
      <c r="F41" s="6"/>
      <c r="G41" s="19"/>
      <c r="H41" s="89"/>
      <c r="I41" s="887"/>
      <c r="J41" s="20"/>
      <c r="K41" s="89"/>
      <c r="L41" s="10"/>
      <c r="M41" s="10"/>
      <c r="N41" s="10"/>
      <c r="O41" s="713"/>
      <c r="P41" s="814"/>
      <c r="Q41" s="18"/>
      <c r="R41" s="18"/>
      <c r="S41" s="18"/>
      <c r="T41" s="49"/>
      <c r="U41" s="49"/>
      <c r="V41" s="49"/>
      <c r="W41" s="18"/>
      <c r="X41" s="18"/>
      <c r="Y41" s="18"/>
      <c r="Z41" s="18"/>
      <c r="AA41" s="18"/>
      <c r="AB41" s="864"/>
    </row>
    <row r="42" spans="1:28" ht="15" customHeight="1">
      <c r="A42" s="935"/>
      <c r="B42" s="6"/>
      <c r="C42" s="6"/>
      <c r="D42" s="6"/>
      <c r="E42" s="6"/>
      <c r="F42" s="6"/>
      <c r="G42" s="19"/>
      <c r="H42" s="89"/>
      <c r="I42" s="20"/>
      <c r="J42" s="20"/>
      <c r="K42" s="89"/>
      <c r="L42" s="10"/>
      <c r="M42" s="10"/>
      <c r="N42" s="10"/>
      <c r="O42" s="713"/>
      <c r="P42" s="2"/>
      <c r="Q42" s="18"/>
      <c r="R42" s="18"/>
      <c r="S42" s="18"/>
      <c r="T42" s="49"/>
      <c r="U42" s="49"/>
      <c r="V42" s="49"/>
      <c r="W42" s="18"/>
      <c r="X42" s="18"/>
      <c r="Y42" s="18"/>
      <c r="Z42" s="18"/>
      <c r="AA42" s="18"/>
      <c r="AB42" s="864"/>
    </row>
    <row r="43" spans="1:28" ht="15" customHeight="1">
      <c r="A43" s="935"/>
      <c r="B43" s="6"/>
      <c r="C43" s="6"/>
      <c r="D43" s="6"/>
      <c r="E43" s="6"/>
      <c r="F43" s="6"/>
      <c r="G43" s="89"/>
      <c r="H43" s="89"/>
      <c r="I43" s="887"/>
      <c r="J43" s="10"/>
      <c r="K43" s="89"/>
      <c r="L43" s="10"/>
      <c r="M43" s="10"/>
      <c r="N43" s="11"/>
      <c r="O43" s="713"/>
      <c r="P43" s="814"/>
      <c r="Q43" s="18"/>
      <c r="R43" s="18"/>
      <c r="S43" s="49"/>
      <c r="T43" s="49"/>
      <c r="U43" s="49"/>
      <c r="V43" s="791"/>
      <c r="W43" s="49"/>
      <c r="X43" s="18"/>
      <c r="Y43" s="18"/>
      <c r="Z43" s="18"/>
      <c r="AA43" s="18"/>
      <c r="AB43" s="864"/>
    </row>
    <row r="44" spans="1:28" ht="15" customHeight="1">
      <c r="A44" s="935"/>
      <c r="B44" s="6"/>
      <c r="C44" s="6"/>
      <c r="D44" s="6"/>
      <c r="E44" s="6"/>
      <c r="F44" s="6"/>
      <c r="G44" s="89"/>
      <c r="H44" s="89"/>
      <c r="I44" s="10"/>
      <c r="J44" s="10"/>
      <c r="K44" s="89"/>
      <c r="L44" s="10"/>
      <c r="M44" s="10"/>
      <c r="N44" s="11"/>
      <c r="O44" s="713"/>
      <c r="P44" s="2"/>
      <c r="Q44" s="18"/>
      <c r="R44" s="18"/>
      <c r="S44" s="49"/>
      <c r="T44" s="49"/>
      <c r="U44" s="49"/>
      <c r="V44" s="49"/>
      <c r="W44" s="49"/>
      <c r="X44" s="49"/>
      <c r="Y44" s="49"/>
      <c r="Z44" s="49"/>
      <c r="AA44" s="49"/>
      <c r="AB44" s="906"/>
    </row>
    <row r="45" spans="1:28" ht="15" customHeight="1">
      <c r="A45" s="935"/>
      <c r="B45" s="6"/>
      <c r="C45" s="6"/>
      <c r="D45" s="6"/>
      <c r="E45" s="6"/>
      <c r="F45" s="6"/>
      <c r="G45" s="89"/>
      <c r="H45" s="89"/>
      <c r="I45" s="887"/>
      <c r="J45" s="10"/>
      <c r="K45" s="89"/>
      <c r="L45" s="10"/>
      <c r="M45" s="10"/>
      <c r="N45" s="11"/>
      <c r="O45" s="713"/>
      <c r="P45" s="814"/>
      <c r="Q45" s="18"/>
      <c r="R45" s="18"/>
      <c r="S45" s="49"/>
      <c r="T45" s="49"/>
      <c r="U45" s="49"/>
      <c r="V45" s="791"/>
      <c r="W45" s="49"/>
      <c r="X45" s="18"/>
      <c r="Y45" s="18"/>
      <c r="Z45" s="18"/>
      <c r="AA45" s="18"/>
      <c r="AB45" s="864"/>
    </row>
    <row r="46" spans="1:28" ht="15" customHeight="1">
      <c r="A46" s="935"/>
      <c r="B46" s="6"/>
      <c r="C46" s="6"/>
      <c r="D46" s="6"/>
      <c r="E46" s="6"/>
      <c r="F46" s="6"/>
      <c r="G46" s="19"/>
      <c r="H46" s="89"/>
      <c r="I46" s="20"/>
      <c r="J46" s="20"/>
      <c r="K46" s="89"/>
      <c r="L46" s="10"/>
      <c r="M46" s="10"/>
      <c r="N46" s="10"/>
      <c r="O46" s="713"/>
      <c r="P46" s="2"/>
      <c r="Q46" s="1"/>
      <c r="R46" s="1"/>
      <c r="S46" s="1"/>
      <c r="T46" s="1"/>
      <c r="U46" s="1"/>
      <c r="V46" s="1"/>
      <c r="W46" s="1"/>
      <c r="X46" s="1"/>
      <c r="Y46" s="1"/>
      <c r="Z46" s="1"/>
      <c r="AA46" s="1"/>
      <c r="AB46" s="865"/>
    </row>
    <row r="47" spans="1:28" ht="15" customHeight="1">
      <c r="A47" s="935"/>
      <c r="B47" s="6"/>
      <c r="C47" s="6"/>
      <c r="D47" s="6"/>
      <c r="E47" s="6"/>
      <c r="F47" s="6"/>
      <c r="G47" s="19"/>
      <c r="H47" s="89"/>
      <c r="I47" s="20"/>
      <c r="J47" s="20"/>
      <c r="K47" s="89"/>
      <c r="L47" s="10"/>
      <c r="M47" s="10"/>
      <c r="N47" s="10"/>
      <c r="O47" s="713"/>
      <c r="P47" s="2"/>
      <c r="Q47" s="1"/>
      <c r="R47" s="1"/>
      <c r="S47" s="1"/>
      <c r="T47" s="1"/>
      <c r="U47" s="1"/>
      <c r="V47" s="1"/>
      <c r="W47" s="1"/>
      <c r="X47" s="1"/>
      <c r="Y47" s="1"/>
      <c r="Z47" s="1"/>
      <c r="AA47" s="1"/>
      <c r="AB47" s="865"/>
    </row>
    <row r="48" spans="1:28" ht="15" customHeight="1">
      <c r="A48" s="935"/>
      <c r="B48" s="6"/>
      <c r="C48" s="6"/>
      <c r="D48" s="6"/>
      <c r="E48" s="6"/>
      <c r="F48" s="6"/>
      <c r="G48" s="19"/>
      <c r="H48" s="89"/>
      <c r="I48" s="20"/>
      <c r="J48" s="20"/>
      <c r="K48" s="89"/>
      <c r="L48" s="10"/>
      <c r="M48" s="10"/>
      <c r="N48" s="11"/>
      <c r="O48" s="713"/>
      <c r="P48" s="2"/>
      <c r="Q48" s="1"/>
      <c r="R48" s="1"/>
      <c r="S48" s="1"/>
      <c r="T48" s="1"/>
      <c r="U48" s="1"/>
      <c r="V48" s="1"/>
      <c r="W48" s="1"/>
      <c r="X48" s="1"/>
      <c r="Y48" s="1"/>
      <c r="Z48" s="1"/>
      <c r="AA48" s="1"/>
      <c r="AB48" s="865"/>
    </row>
    <row r="49" spans="1:28" ht="15" customHeight="1">
      <c r="A49" s="935"/>
      <c r="B49" s="6"/>
      <c r="C49" s="6"/>
      <c r="D49" s="6"/>
      <c r="E49" s="6"/>
      <c r="F49" s="6"/>
      <c r="G49" s="6"/>
      <c r="H49" s="89"/>
      <c r="I49" s="20"/>
      <c r="J49" s="20"/>
      <c r="K49" s="10"/>
      <c r="L49" s="10"/>
      <c r="M49" s="10"/>
      <c r="N49" s="11"/>
      <c r="O49" s="7"/>
      <c r="P49" s="17"/>
      <c r="Q49" s="1"/>
      <c r="R49" s="1"/>
      <c r="S49" s="1"/>
      <c r="T49" s="1"/>
      <c r="U49" s="1"/>
      <c r="V49" s="1"/>
      <c r="W49" s="1"/>
      <c r="X49" s="1"/>
      <c r="Y49" s="1"/>
      <c r="Z49" s="1"/>
      <c r="AA49" s="1"/>
      <c r="AB49" s="865"/>
    </row>
    <row r="50" spans="1:28" ht="15" customHeight="1" thickBot="1">
      <c r="A50" s="936"/>
      <c r="B50" s="70"/>
      <c r="C50" s="70"/>
      <c r="D50" s="70"/>
      <c r="E50" s="70"/>
      <c r="F50" s="70"/>
      <c r="G50" s="70"/>
      <c r="H50" s="71"/>
      <c r="I50" s="72"/>
      <c r="J50" s="72"/>
      <c r="K50" s="71"/>
      <c r="L50" s="73"/>
      <c r="M50" s="73"/>
      <c r="N50" s="74"/>
      <c r="O50" s="75"/>
      <c r="P50" s="5"/>
      <c r="Q50" s="4"/>
      <c r="R50" s="4"/>
      <c r="S50" s="4"/>
      <c r="T50" s="4"/>
      <c r="U50" s="4"/>
      <c r="V50" s="4"/>
      <c r="W50" s="4"/>
      <c r="X50" s="4"/>
      <c r="Y50" s="4"/>
      <c r="Z50" s="4"/>
      <c r="AA50" s="4"/>
      <c r="AB50" s="866"/>
    </row>
    <row r="51" spans="1:28" ht="12" customHeight="1" thickBot="1">
      <c r="A51" s="933"/>
      <c r="B51" s="1024"/>
      <c r="C51" s="1025"/>
      <c r="D51" s="1026"/>
      <c r="E51" s="1026"/>
      <c r="F51" s="1026"/>
      <c r="G51" s="1026"/>
      <c r="H51" s="1026"/>
      <c r="I51" s="1026"/>
      <c r="J51" s="1026"/>
      <c r="K51" s="1026"/>
      <c r="L51" s="1026"/>
      <c r="M51" s="1026"/>
      <c r="N51" s="1026"/>
      <c r="O51" s="1026"/>
      <c r="P51" s="3">
        <f>SUM(P16:P50)</f>
        <v>15300000</v>
      </c>
      <c r="Q51" s="3">
        <f t="shared" ref="Q51:AB51" si="0">SUM(Q16:Q50)</f>
        <v>0</v>
      </c>
      <c r="R51" s="3">
        <f t="shared" si="0"/>
        <v>0</v>
      </c>
      <c r="S51" s="3">
        <f t="shared" si="0"/>
        <v>0</v>
      </c>
      <c r="T51" s="3">
        <f t="shared" si="0"/>
        <v>4590000</v>
      </c>
      <c r="U51" s="3">
        <f t="shared" si="0"/>
        <v>2142000</v>
      </c>
      <c r="V51" s="3">
        <f t="shared" si="0"/>
        <v>2142000</v>
      </c>
      <c r="W51" s="3">
        <f t="shared" si="0"/>
        <v>2142000</v>
      </c>
      <c r="X51" s="3">
        <f t="shared" si="0"/>
        <v>2142000</v>
      </c>
      <c r="Y51" s="3">
        <f t="shared" si="0"/>
        <v>2142000</v>
      </c>
      <c r="Z51" s="3">
        <f t="shared" si="0"/>
        <v>0</v>
      </c>
      <c r="AA51" s="3">
        <f t="shared" si="0"/>
        <v>0</v>
      </c>
      <c r="AB51" s="924">
        <f t="shared" si="0"/>
        <v>0</v>
      </c>
    </row>
    <row r="52" spans="1:28" ht="9" customHeight="1" thickBot="1">
      <c r="A52" s="933"/>
      <c r="B52" s="925"/>
      <c r="C52" s="8"/>
      <c r="D52" s="8"/>
      <c r="E52" s="8"/>
      <c r="F52" s="8"/>
      <c r="G52" s="8"/>
      <c r="H52" s="8"/>
      <c r="I52" s="8"/>
      <c r="J52" s="8"/>
      <c r="K52" s="8"/>
      <c r="L52" s="8"/>
      <c r="M52" s="8"/>
      <c r="N52" s="8"/>
      <c r="O52" s="76"/>
      <c r="P52" s="8"/>
      <c r="Q52" s="8"/>
      <c r="R52" s="8"/>
      <c r="S52" s="8"/>
      <c r="T52" s="55"/>
      <c r="U52" s="55"/>
      <c r="V52" s="55"/>
      <c r="W52" s="55"/>
      <c r="X52" s="55"/>
      <c r="Y52" s="55"/>
      <c r="Z52" s="55"/>
      <c r="AA52" s="55"/>
      <c r="AB52" s="926"/>
    </row>
    <row r="53" spans="1:28" ht="15" customHeight="1" thickTop="1" thickBot="1">
      <c r="A53" s="934"/>
      <c r="B53" s="1011"/>
      <c r="C53" s="1012"/>
      <c r="D53" s="1012"/>
      <c r="E53" s="1012"/>
      <c r="F53" s="1012"/>
      <c r="G53" s="1012"/>
      <c r="H53" s="1012"/>
      <c r="I53" s="1012"/>
      <c r="J53" s="1012"/>
      <c r="K53" s="1012"/>
      <c r="L53" s="1012"/>
      <c r="M53" s="1012"/>
      <c r="N53" s="1012"/>
      <c r="O53" s="1013"/>
      <c r="P53" s="3">
        <f>'A-1 FAIS'!P53+'A-2 FOPADEM'!P51</f>
        <v>65314973.260000005</v>
      </c>
      <c r="Q53" s="3">
        <f>'A-1 FAIS'!Q53+'A-2 FOPADEM'!Q51</f>
        <v>0</v>
      </c>
      <c r="R53" s="3">
        <f>'A-1 FAIS'!R53+'A-2 FOPADEM'!R51</f>
        <v>0</v>
      </c>
      <c r="S53" s="3">
        <f>'A-1 FAIS'!S53+'A-2 FOPADEM'!S51</f>
        <v>4208483.16</v>
      </c>
      <c r="T53" s="3">
        <f>'A-1 FAIS'!T53+'A-2 FOPADEM'!T51</f>
        <v>10104948.51</v>
      </c>
      <c r="U53" s="3">
        <f>'A-1 FAIS'!U53+'A-2 FOPADEM'!U51</f>
        <v>11136948.51</v>
      </c>
      <c r="V53" s="3">
        <f>'A-1 FAIS'!V53+'A-2 FOPADEM'!V51</f>
        <v>16397957.33</v>
      </c>
      <c r="W53" s="3">
        <f>'A-1 FAIS'!W53+'A-2 FOPADEM'!W51</f>
        <v>13622292.130000001</v>
      </c>
      <c r="X53" s="3">
        <f>'A-1 FAIS'!X53+'A-2 FOPADEM'!X51</f>
        <v>7702343.6200000001</v>
      </c>
      <c r="Y53" s="3">
        <f>'A-1 FAIS'!Y53+'A-2 FOPADEM'!Y51</f>
        <v>2142000</v>
      </c>
      <c r="Z53" s="3">
        <f>'A-1 FAIS'!Z53+'A-2 FOPADEM'!Z51</f>
        <v>0</v>
      </c>
      <c r="AA53" s="3">
        <f>'A-1 FAIS'!AA53+'A-2 FOPADEM'!AA51</f>
        <v>0</v>
      </c>
      <c r="AB53" s="924">
        <f>'A-1 FAIS'!AB53+'A-2 FOPADEM'!AB51</f>
        <v>0</v>
      </c>
    </row>
    <row r="54" spans="1:28" ht="9" customHeight="1" thickBot="1">
      <c r="B54" s="8"/>
      <c r="C54" s="8"/>
      <c r="D54" s="8"/>
      <c r="E54" s="8"/>
      <c r="F54" s="8"/>
      <c r="G54" s="8"/>
      <c r="H54" s="8"/>
      <c r="I54" s="8"/>
      <c r="J54" s="8"/>
      <c r="K54" s="8"/>
      <c r="L54" s="8"/>
      <c r="M54" s="8"/>
      <c r="N54" s="8"/>
      <c r="O54" s="76"/>
      <c r="P54" s="8"/>
      <c r="Q54" s="8"/>
      <c r="R54" s="8"/>
      <c r="S54" s="8"/>
      <c r="T54" s="8"/>
      <c r="U54" s="8"/>
      <c r="V54" s="8"/>
      <c r="W54" s="8"/>
      <c r="X54" s="8"/>
      <c r="Y54" s="8"/>
      <c r="Z54" s="8"/>
      <c r="AA54" s="8"/>
      <c r="AB54" s="8"/>
    </row>
    <row r="55" spans="1:28" ht="6.75" customHeight="1" thickTop="1"/>
    <row r="56" spans="1:28" ht="45" customHeight="1">
      <c r="D56" s="1003" t="s">
        <v>526</v>
      </c>
      <c r="E56" s="1003"/>
      <c r="F56" s="1003"/>
      <c r="G56" s="1003"/>
      <c r="H56" s="1003"/>
      <c r="I56" s="1003"/>
      <c r="J56" s="950"/>
      <c r="K56" s="56"/>
      <c r="L56" s="1003" t="s">
        <v>55</v>
      </c>
      <c r="M56" s="1003"/>
      <c r="N56" s="57"/>
      <c r="O56" s="78"/>
      <c r="P56" s="15"/>
      <c r="Q56" s="1003" t="s">
        <v>531</v>
      </c>
      <c r="R56" s="1003"/>
      <c r="S56" s="1003"/>
      <c r="U56" s="1003" t="s">
        <v>538</v>
      </c>
      <c r="V56" s="1003"/>
      <c r="W56" s="1003"/>
      <c r="Y56" s="1003" t="s">
        <v>535</v>
      </c>
      <c r="Z56" s="1003"/>
      <c r="AA56" s="1003"/>
      <c r="AB56" s="58"/>
    </row>
    <row r="57" spans="1:28">
      <c r="D57" s="1021" t="s">
        <v>543</v>
      </c>
      <c r="E57" s="1021"/>
      <c r="F57" s="1021"/>
      <c r="G57" s="1021"/>
      <c r="H57" s="1021"/>
      <c r="I57" s="1021"/>
      <c r="J57" s="950"/>
      <c r="K57" s="78"/>
      <c r="L57" s="1021" t="s">
        <v>530</v>
      </c>
      <c r="M57" s="1021"/>
      <c r="N57" s="57"/>
      <c r="O57" s="78"/>
      <c r="Q57" s="1022" t="s">
        <v>39</v>
      </c>
      <c r="R57" s="1022"/>
      <c r="S57" s="1022"/>
      <c r="U57" s="1022" t="s">
        <v>539</v>
      </c>
      <c r="V57" s="1022"/>
      <c r="W57" s="1022"/>
      <c r="Y57" s="1021" t="s">
        <v>528</v>
      </c>
      <c r="Z57" s="1021"/>
      <c r="AA57" s="1021"/>
      <c r="AB57" s="58"/>
    </row>
    <row r="58" spans="1:28" ht="5.25" customHeight="1" thickBot="1">
      <c r="B58" s="16"/>
      <c r="C58" s="16"/>
      <c r="D58" s="16"/>
      <c r="E58" s="16"/>
      <c r="F58" s="16"/>
      <c r="G58" s="16"/>
      <c r="H58" s="16"/>
      <c r="I58" s="16"/>
      <c r="J58" s="862"/>
      <c r="K58" s="16"/>
      <c r="L58" s="16"/>
      <c r="M58" s="16"/>
      <c r="N58" s="16"/>
      <c r="O58" s="79"/>
      <c r="P58" s="16"/>
      <c r="Q58" s="16"/>
      <c r="R58" s="16"/>
      <c r="S58" s="16"/>
      <c r="T58" s="16"/>
      <c r="U58" s="16"/>
      <c r="V58" s="16"/>
      <c r="W58" s="16"/>
      <c r="X58" s="16"/>
      <c r="Y58" s="16"/>
      <c r="Z58" s="16"/>
      <c r="AA58" s="16"/>
      <c r="AB58" s="16"/>
    </row>
    <row r="59" spans="1:28" ht="9" customHeight="1">
      <c r="B59" s="62"/>
      <c r="C59" s="62"/>
      <c r="D59" s="62"/>
      <c r="E59" s="62"/>
      <c r="F59" s="62"/>
      <c r="G59" s="62"/>
      <c r="H59" s="62"/>
      <c r="I59" s="62"/>
      <c r="J59" s="62"/>
    </row>
    <row r="60" spans="1:28" ht="1.5" customHeight="1">
      <c r="B60" s="13"/>
      <c r="C60" s="13"/>
      <c r="D60" s="13"/>
      <c r="E60" s="13"/>
      <c r="F60" s="13"/>
      <c r="G60" s="13"/>
      <c r="H60" s="13"/>
      <c r="I60" s="13"/>
      <c r="J60" s="13"/>
      <c r="K60" s="13"/>
      <c r="L60" s="13"/>
      <c r="M60" s="13"/>
      <c r="N60" s="13"/>
      <c r="O60" s="65"/>
      <c r="P60" s="13"/>
    </row>
    <row r="61" spans="1:28" ht="20.25" customHeight="1">
      <c r="B61" s="13"/>
      <c r="C61" s="13"/>
      <c r="D61" s="13"/>
      <c r="E61" s="13"/>
      <c r="F61" s="13"/>
      <c r="G61" s="13"/>
      <c r="H61" s="13"/>
      <c r="I61" s="13"/>
      <c r="J61" s="13"/>
      <c r="K61" s="13"/>
      <c r="L61" s="13"/>
      <c r="M61" s="13"/>
      <c r="N61" s="13"/>
      <c r="O61" s="65"/>
      <c r="Z61" s="63" t="s">
        <v>11</v>
      </c>
      <c r="AA61" s="63" t="s">
        <v>1</v>
      </c>
      <c r="AB61" s="63" t="s">
        <v>0</v>
      </c>
    </row>
    <row r="62" spans="1:28">
      <c r="B62" s="13"/>
      <c r="C62" s="13"/>
      <c r="D62" s="13"/>
      <c r="E62" s="13"/>
      <c r="F62" s="13"/>
      <c r="G62" s="13"/>
      <c r="H62" s="13"/>
      <c r="I62" s="13"/>
      <c r="J62" s="13"/>
      <c r="K62" s="13"/>
      <c r="L62" s="13"/>
      <c r="M62" s="13"/>
      <c r="N62" s="13"/>
      <c r="O62" s="65"/>
      <c r="P62" s="13"/>
      <c r="Q62" s="13"/>
      <c r="R62" s="13"/>
      <c r="S62" s="13"/>
      <c r="Y62" s="64" t="s">
        <v>35</v>
      </c>
      <c r="Z62" s="63">
        <v>15</v>
      </c>
      <c r="AA62" s="63" t="s">
        <v>46</v>
      </c>
      <c r="AB62" s="63">
        <v>2015</v>
      </c>
    </row>
    <row r="63" spans="1:28" ht="7.5" customHeight="1">
      <c r="B63" s="13"/>
      <c r="C63" s="13"/>
      <c r="D63" s="13"/>
      <c r="E63" s="13"/>
      <c r="F63" s="13"/>
      <c r="G63" s="13"/>
      <c r="H63" s="13"/>
      <c r="I63" s="13"/>
      <c r="J63" s="13"/>
      <c r="K63" s="13"/>
      <c r="L63" s="13"/>
      <c r="M63" s="13"/>
      <c r="N63" s="13"/>
      <c r="O63" s="65"/>
      <c r="P63" s="13"/>
      <c r="Q63" s="13"/>
      <c r="R63" s="13"/>
      <c r="S63" s="13"/>
    </row>
  </sheetData>
  <mergeCells count="42">
    <mergeCell ref="W14:W15"/>
    <mergeCell ref="A14:F14"/>
    <mergeCell ref="K14:K15"/>
    <mergeCell ref="G14:G15"/>
    <mergeCell ref="H14:H15"/>
    <mergeCell ref="I14:I15"/>
    <mergeCell ref="J14:J15"/>
    <mergeCell ref="A9:D9"/>
    <mergeCell ref="A12:X12"/>
    <mergeCell ref="Y12:AA12"/>
    <mergeCell ref="A13:P13"/>
    <mergeCell ref="Q13:AA13"/>
    <mergeCell ref="B2:F6"/>
    <mergeCell ref="L2:Y2"/>
    <mergeCell ref="L3:Y3"/>
    <mergeCell ref="L6:V6"/>
    <mergeCell ref="H7:Z7"/>
    <mergeCell ref="X14:X15"/>
    <mergeCell ref="Y14:Y15"/>
    <mergeCell ref="Z14:Z15"/>
    <mergeCell ref="AA14:AA15"/>
    <mergeCell ref="AB14:AB15"/>
    <mergeCell ref="U14:U15"/>
    <mergeCell ref="V14:V15"/>
    <mergeCell ref="L14:O14"/>
    <mergeCell ref="P14:P15"/>
    <mergeCell ref="Q14:Q15"/>
    <mergeCell ref="R14:R15"/>
    <mergeCell ref="S14:S15"/>
    <mergeCell ref="T14:T15"/>
    <mergeCell ref="B51:O51"/>
    <mergeCell ref="Y57:AA57"/>
    <mergeCell ref="Y56:AA56"/>
    <mergeCell ref="B53:O53"/>
    <mergeCell ref="D56:I56"/>
    <mergeCell ref="L56:M56"/>
    <mergeCell ref="Q56:S56"/>
    <mergeCell ref="U56:W56"/>
    <mergeCell ref="D57:I57"/>
    <mergeCell ref="L57:M57"/>
    <mergeCell ref="Q57:S57"/>
    <mergeCell ref="U57:W57"/>
  </mergeCells>
  <printOptions horizontalCentered="1"/>
  <pageMargins left="0.39370078740157483" right="0.39370078740157483" top="0.74803149606299213" bottom="0.35433070866141736" header="0.31496062992125984" footer="0.31496062992125984"/>
  <pageSetup paperSize="5" scale="50" orientation="landscape" r:id="rId1"/>
  <drawing r:id="rId2"/>
</worksheet>
</file>

<file path=xl/worksheets/sheet9.xml><?xml version="1.0" encoding="utf-8"?>
<worksheet xmlns="http://schemas.openxmlformats.org/spreadsheetml/2006/main" xmlns:r="http://schemas.openxmlformats.org/officeDocument/2006/relationships">
  <sheetPr>
    <tabColor rgb="FFFF0000"/>
  </sheetPr>
  <dimension ref="A2:AB63"/>
  <sheetViews>
    <sheetView view="pageBreakPreview" zoomScaleSheetLayoutView="100" workbookViewId="0">
      <selection activeCell="A9" sqref="A9:D9"/>
    </sheetView>
  </sheetViews>
  <sheetFormatPr baseColWidth="10" defaultRowHeight="12.75"/>
  <cols>
    <col min="1" max="7" width="3.7109375" style="12" customWidth="1"/>
    <col min="8" max="8" width="5.7109375" style="12" customWidth="1"/>
    <col min="9" max="9" width="25.7109375" style="12" customWidth="1"/>
    <col min="10" max="10" width="20.7109375" style="12" customWidth="1"/>
    <col min="11" max="11" width="7.7109375" style="12" customWidth="1"/>
    <col min="12" max="12" width="25.7109375" style="12" customWidth="1"/>
    <col min="13" max="13" width="20.7109375" style="12" customWidth="1"/>
    <col min="14" max="14" width="12.7109375" style="12" customWidth="1"/>
    <col min="15" max="15" width="12.7109375" style="891" customWidth="1"/>
    <col min="16" max="16" width="15.7109375" style="12" customWidth="1"/>
    <col min="17" max="28" width="10.7109375" style="12" customWidth="1"/>
    <col min="29" max="16384" width="11.42578125" style="12"/>
  </cols>
  <sheetData>
    <row r="2" spans="1:28">
      <c r="B2" s="999"/>
      <c r="C2" s="999"/>
      <c r="D2" s="999"/>
      <c r="E2" s="999"/>
      <c r="F2" s="999"/>
      <c r="G2" s="30"/>
      <c r="H2" s="31"/>
      <c r="I2" s="31"/>
      <c r="J2" s="31"/>
      <c r="L2" s="1000" t="s">
        <v>230</v>
      </c>
      <c r="M2" s="1000"/>
      <c r="N2" s="1000"/>
      <c r="O2" s="1000"/>
      <c r="P2" s="1000"/>
      <c r="Q2" s="1000"/>
      <c r="R2" s="1000"/>
      <c r="S2" s="1000"/>
      <c r="T2" s="1000"/>
      <c r="U2" s="1000"/>
      <c r="V2" s="1000"/>
      <c r="W2" s="1000"/>
      <c r="X2" s="1000"/>
      <c r="Y2" s="1000"/>
    </row>
    <row r="3" spans="1:28">
      <c r="B3" s="999"/>
      <c r="C3" s="999"/>
      <c r="D3" s="999"/>
      <c r="E3" s="999"/>
      <c r="F3" s="999"/>
      <c r="H3" s="31"/>
      <c r="I3" s="31"/>
      <c r="J3" s="31"/>
      <c r="L3" s="1001" t="s">
        <v>603</v>
      </c>
      <c r="M3" s="1001"/>
      <c r="N3" s="1001"/>
      <c r="O3" s="1001"/>
      <c r="P3" s="1001"/>
      <c r="Q3" s="1001"/>
      <c r="R3" s="1001"/>
      <c r="S3" s="1001"/>
      <c r="T3" s="1001"/>
      <c r="U3" s="1001"/>
      <c r="V3" s="1001"/>
      <c r="W3" s="1001"/>
      <c r="X3" s="1001"/>
      <c r="Y3" s="1001"/>
      <c r="Z3" s="13"/>
      <c r="AA3" s="13"/>
      <c r="AB3" s="13"/>
    </row>
    <row r="4" spans="1:28">
      <c r="B4" s="999"/>
      <c r="C4" s="999"/>
      <c r="D4" s="999"/>
      <c r="E4" s="999"/>
      <c r="F4" s="999"/>
      <c r="H4" s="31"/>
      <c r="I4" s="31"/>
      <c r="J4" s="31"/>
      <c r="X4" s="940" t="s">
        <v>50</v>
      </c>
      <c r="Y4" s="940"/>
      <c r="Z4" s="940"/>
      <c r="AA4" s="940"/>
      <c r="AB4" s="940"/>
    </row>
    <row r="5" spans="1:28">
      <c r="B5" s="999"/>
      <c r="C5" s="999"/>
      <c r="D5" s="999"/>
      <c r="E5" s="999"/>
      <c r="F5" s="999"/>
      <c r="H5" s="31"/>
      <c r="I5" s="31"/>
      <c r="J5" s="31"/>
      <c r="Z5" s="13"/>
      <c r="AA5" s="13"/>
      <c r="AB5" s="13"/>
    </row>
    <row r="6" spans="1:28">
      <c r="B6" s="999"/>
      <c r="C6" s="999"/>
      <c r="D6" s="999"/>
      <c r="E6" s="999"/>
      <c r="F6" s="999"/>
      <c r="G6" s="31"/>
      <c r="H6" s="31"/>
      <c r="I6" s="31"/>
      <c r="J6" s="31"/>
      <c r="L6" s="1002"/>
      <c r="M6" s="1002"/>
      <c r="N6" s="1002"/>
      <c r="O6" s="1002"/>
      <c r="P6" s="1002"/>
      <c r="Q6" s="1002"/>
      <c r="R6" s="1002"/>
      <c r="S6" s="1002"/>
      <c r="T6" s="1002"/>
      <c r="U6" s="1002"/>
      <c r="V6" s="1002"/>
    </row>
    <row r="7" spans="1:28">
      <c r="B7" s="890"/>
      <c r="C7" s="890"/>
      <c r="D7" s="890"/>
      <c r="E7" s="890"/>
      <c r="F7" s="890"/>
      <c r="G7" s="890"/>
      <c r="H7" s="1001" t="s">
        <v>231</v>
      </c>
      <c r="I7" s="1001"/>
      <c r="J7" s="1001"/>
      <c r="K7" s="1001"/>
      <c r="L7" s="1001"/>
      <c r="M7" s="1001"/>
      <c r="N7" s="1001"/>
      <c r="O7" s="1001"/>
      <c r="P7" s="1001"/>
      <c r="Q7" s="1001"/>
      <c r="R7" s="1001"/>
      <c r="S7" s="1001"/>
      <c r="T7" s="1001"/>
      <c r="U7" s="1001"/>
      <c r="V7" s="1001"/>
      <c r="W7" s="1001"/>
      <c r="X7" s="1001"/>
      <c r="Y7" s="1001"/>
      <c r="Z7" s="1001"/>
    </row>
    <row r="8" spans="1:28" ht="13.5" thickBot="1">
      <c r="D8" s="797"/>
      <c r="E8" s="797"/>
      <c r="F8" s="797"/>
      <c r="G8" s="797"/>
      <c r="H8" s="797"/>
      <c r="I8" s="797"/>
      <c r="J8" s="797"/>
      <c r="K8" s="797"/>
      <c r="L8" s="797"/>
      <c r="M8" s="797"/>
      <c r="N8" s="797"/>
      <c r="P8" s="797"/>
      <c r="Q8" s="797"/>
      <c r="R8" s="797"/>
      <c r="S8" s="797"/>
      <c r="T8" s="797"/>
      <c r="U8" s="797"/>
      <c r="V8" s="797"/>
      <c r="W8" s="797"/>
      <c r="X8" s="797"/>
      <c r="Y8" s="797"/>
      <c r="Z8" s="797"/>
      <c r="AA8" s="797"/>
      <c r="AB8" s="797"/>
    </row>
    <row r="9" spans="1:28" ht="13.5" thickBot="1">
      <c r="A9" s="988" t="s">
        <v>40</v>
      </c>
      <c r="B9" s="989"/>
      <c r="C9" s="989"/>
      <c r="D9" s="990"/>
      <c r="E9" s="919"/>
      <c r="F9" s="798" t="s">
        <v>16</v>
      </c>
      <c r="G9" s="799"/>
      <c r="H9" s="799"/>
      <c r="I9" s="799"/>
      <c r="J9" s="799"/>
      <c r="K9" s="800"/>
      <c r="L9" s="15"/>
      <c r="M9" s="65"/>
      <c r="N9" s="918"/>
      <c r="O9" s="918"/>
      <c r="P9" s="918"/>
      <c r="Q9" s="918"/>
      <c r="R9" s="918"/>
      <c r="S9" s="918"/>
      <c r="T9" s="918"/>
      <c r="U9" s="918"/>
      <c r="V9" s="918"/>
      <c r="W9" s="918"/>
      <c r="X9" s="918"/>
      <c r="Y9" s="918"/>
      <c r="Z9" s="918"/>
      <c r="AA9" s="918"/>
      <c r="AB9" s="918"/>
    </row>
    <row r="10" spans="1:28" s="29" customFormat="1" ht="11.25">
      <c r="L10" s="37"/>
      <c r="M10" s="15"/>
      <c r="N10" s="15"/>
      <c r="O10" s="15"/>
      <c r="P10" s="15"/>
      <c r="Q10" s="15"/>
      <c r="R10" s="15"/>
      <c r="S10" s="15" t="s">
        <v>17</v>
      </c>
      <c r="T10" s="863" t="s">
        <v>43</v>
      </c>
      <c r="U10" s="15" t="s">
        <v>18</v>
      </c>
      <c r="V10" s="863" t="s">
        <v>44</v>
      </c>
      <c r="W10" s="15" t="s">
        <v>45</v>
      </c>
      <c r="X10" s="863">
        <v>31</v>
      </c>
      <c r="Y10" s="39" t="s">
        <v>18</v>
      </c>
      <c r="Z10" s="863" t="s">
        <v>46</v>
      </c>
      <c r="AA10" s="39" t="s">
        <v>18</v>
      </c>
      <c r="AB10" s="863">
        <v>2016</v>
      </c>
    </row>
    <row r="11" spans="1:28" ht="13.5" thickBot="1">
      <c r="M11" s="16"/>
      <c r="N11" s="13"/>
      <c r="O11" s="65"/>
      <c r="P11" s="13"/>
    </row>
    <row r="12" spans="1:28">
      <c r="A12" s="993" t="s">
        <v>49</v>
      </c>
      <c r="B12" s="994"/>
      <c r="C12" s="994"/>
      <c r="D12" s="994"/>
      <c r="E12" s="994"/>
      <c r="F12" s="994"/>
      <c r="G12" s="994"/>
      <c r="H12" s="994"/>
      <c r="I12" s="994"/>
      <c r="J12" s="994"/>
      <c r="K12" s="994"/>
      <c r="L12" s="994"/>
      <c r="M12" s="994"/>
      <c r="N12" s="994"/>
      <c r="O12" s="994"/>
      <c r="P12" s="994"/>
      <c r="Q12" s="994"/>
      <c r="R12" s="994"/>
      <c r="S12" s="994"/>
      <c r="T12" s="994"/>
      <c r="U12" s="994"/>
      <c r="V12" s="994"/>
      <c r="W12" s="994"/>
      <c r="X12" s="995"/>
      <c r="Y12" s="1004" t="s">
        <v>48</v>
      </c>
      <c r="Z12" s="994"/>
      <c r="AA12" s="994"/>
      <c r="AB12" s="929"/>
    </row>
    <row r="13" spans="1:28" ht="15" customHeight="1">
      <c r="A13" s="1005" t="s">
        <v>602</v>
      </c>
      <c r="B13" s="1006"/>
      <c r="C13" s="1006"/>
      <c r="D13" s="1006"/>
      <c r="E13" s="1006"/>
      <c r="F13" s="1006"/>
      <c r="G13" s="1006"/>
      <c r="H13" s="1006"/>
      <c r="I13" s="1006"/>
      <c r="J13" s="1006"/>
      <c r="K13" s="1006"/>
      <c r="L13" s="1006"/>
      <c r="M13" s="1006"/>
      <c r="N13" s="1006"/>
      <c r="O13" s="1006"/>
      <c r="P13" s="1007"/>
      <c r="Q13" s="1008" t="s">
        <v>41</v>
      </c>
      <c r="R13" s="1009"/>
      <c r="S13" s="1009"/>
      <c r="T13" s="1009"/>
      <c r="U13" s="1009"/>
      <c r="V13" s="1009"/>
      <c r="W13" s="1009"/>
      <c r="X13" s="1009"/>
      <c r="Y13" s="1009"/>
      <c r="Z13" s="1009"/>
      <c r="AA13" s="1009"/>
      <c r="AB13" s="930"/>
    </row>
    <row r="14" spans="1:28" ht="12.75" customHeight="1">
      <c r="A14" s="1018" t="s">
        <v>36</v>
      </c>
      <c r="B14" s="1019"/>
      <c r="C14" s="1019"/>
      <c r="D14" s="1019"/>
      <c r="E14" s="1019"/>
      <c r="F14" s="1020"/>
      <c r="G14" s="1017" t="s">
        <v>12</v>
      </c>
      <c r="H14" s="996" t="s">
        <v>229</v>
      </c>
      <c r="I14" s="991" t="s">
        <v>20</v>
      </c>
      <c r="J14" s="991" t="s">
        <v>47</v>
      </c>
      <c r="K14" s="1023" t="s">
        <v>21</v>
      </c>
      <c r="L14" s="1014" t="s">
        <v>22</v>
      </c>
      <c r="M14" s="1015"/>
      <c r="N14" s="1015"/>
      <c r="O14" s="1016"/>
      <c r="P14" s="991" t="s">
        <v>23</v>
      </c>
      <c r="Q14" s="998" t="s">
        <v>10</v>
      </c>
      <c r="R14" s="998" t="s">
        <v>9</v>
      </c>
      <c r="S14" s="998" t="s">
        <v>8</v>
      </c>
      <c r="T14" s="998" t="s">
        <v>24</v>
      </c>
      <c r="U14" s="998" t="s">
        <v>25</v>
      </c>
      <c r="V14" s="998" t="s">
        <v>26</v>
      </c>
      <c r="W14" s="998" t="s">
        <v>27</v>
      </c>
      <c r="X14" s="998" t="s">
        <v>28</v>
      </c>
      <c r="Y14" s="998" t="s">
        <v>7</v>
      </c>
      <c r="Z14" s="998" t="s">
        <v>6</v>
      </c>
      <c r="AA14" s="1010" t="s">
        <v>5</v>
      </c>
      <c r="AB14" s="1027" t="s">
        <v>4</v>
      </c>
    </row>
    <row r="15" spans="1:28" ht="16.5">
      <c r="A15" s="748" t="s">
        <v>227</v>
      </c>
      <c r="B15" s="920" t="s">
        <v>228</v>
      </c>
      <c r="C15" s="917" t="s">
        <v>152</v>
      </c>
      <c r="D15" s="917" t="s">
        <v>14</v>
      </c>
      <c r="E15" s="917" t="s">
        <v>153</v>
      </c>
      <c r="F15" s="917" t="s">
        <v>13</v>
      </c>
      <c r="G15" s="998"/>
      <c r="H15" s="997"/>
      <c r="I15" s="992"/>
      <c r="J15" s="992"/>
      <c r="K15" s="991"/>
      <c r="L15" s="893" t="s">
        <v>29</v>
      </c>
      <c r="M15" s="893" t="s">
        <v>30</v>
      </c>
      <c r="N15" s="66" t="s">
        <v>31</v>
      </c>
      <c r="O15" s="68" t="s">
        <v>32</v>
      </c>
      <c r="P15" s="992"/>
      <c r="Q15" s="998"/>
      <c r="R15" s="998"/>
      <c r="S15" s="998"/>
      <c r="T15" s="998"/>
      <c r="U15" s="998"/>
      <c r="V15" s="998"/>
      <c r="W15" s="998"/>
      <c r="X15" s="998"/>
      <c r="Y15" s="998"/>
      <c r="Z15" s="998"/>
      <c r="AA15" s="1010"/>
      <c r="AB15" s="1068"/>
    </row>
    <row r="16" spans="1:28" ht="15" customHeight="1">
      <c r="A16" s="914"/>
      <c r="B16" s="817"/>
      <c r="C16" s="817"/>
      <c r="D16" s="817"/>
      <c r="E16" s="817"/>
      <c r="F16" s="817"/>
      <c r="G16" s="817"/>
      <c r="H16" s="86"/>
      <c r="I16" s="889"/>
      <c r="J16" s="889"/>
      <c r="K16" s="889"/>
      <c r="L16" s="817"/>
      <c r="M16" s="817"/>
      <c r="N16" s="889"/>
      <c r="O16" s="727"/>
      <c r="P16" s="889"/>
      <c r="Q16" s="817"/>
      <c r="R16" s="817"/>
      <c r="S16" s="817"/>
      <c r="T16" s="817"/>
      <c r="U16" s="817"/>
      <c r="V16" s="817"/>
      <c r="W16" s="817"/>
      <c r="X16" s="817"/>
      <c r="Y16" s="817"/>
      <c r="Z16" s="817"/>
      <c r="AA16" s="817"/>
      <c r="AB16" s="921"/>
    </row>
    <row r="17" spans="1:28" ht="15" customHeight="1">
      <c r="A17" s="935"/>
      <c r="B17" s="6"/>
      <c r="C17" s="6"/>
      <c r="D17" s="6"/>
      <c r="E17" s="6"/>
      <c r="F17" s="6"/>
      <c r="G17" s="89"/>
      <c r="H17" s="794"/>
      <c r="I17" s="886" t="s">
        <v>568</v>
      </c>
      <c r="J17" s="812"/>
      <c r="K17" s="20"/>
      <c r="L17" s="10"/>
      <c r="M17" s="10"/>
      <c r="N17" s="89"/>
      <c r="O17" s="816"/>
      <c r="P17" s="2"/>
      <c r="Q17" s="18"/>
      <c r="R17" s="18"/>
      <c r="S17" s="18"/>
      <c r="T17" s="49"/>
      <c r="U17" s="49"/>
      <c r="V17" s="791"/>
      <c r="W17" s="49"/>
      <c r="X17" s="18"/>
      <c r="Y17" s="18"/>
      <c r="Z17" s="18"/>
      <c r="AA17" s="18"/>
      <c r="AB17" s="864"/>
    </row>
    <row r="18" spans="1:28" ht="33" customHeight="1">
      <c r="A18" s="945">
        <v>2</v>
      </c>
      <c r="B18" s="6">
        <v>2</v>
      </c>
      <c r="C18" s="6">
        <v>1</v>
      </c>
      <c r="D18" s="6">
        <v>1</v>
      </c>
      <c r="E18" s="6">
        <v>4</v>
      </c>
      <c r="F18" s="6">
        <v>1</v>
      </c>
      <c r="G18" s="89">
        <v>5.17</v>
      </c>
      <c r="H18" s="794">
        <v>1</v>
      </c>
      <c r="I18" s="815" t="s">
        <v>519</v>
      </c>
      <c r="J18" s="10"/>
      <c r="K18" s="20" t="s">
        <v>47</v>
      </c>
      <c r="L18" s="10" t="s">
        <v>575</v>
      </c>
      <c r="M18" s="10" t="s">
        <v>505</v>
      </c>
      <c r="N18" s="11">
        <v>642686</v>
      </c>
      <c r="O18" s="816" t="s">
        <v>527</v>
      </c>
      <c r="P18" s="2">
        <v>11859291</v>
      </c>
      <c r="Q18" s="49"/>
      <c r="R18" s="49"/>
      <c r="S18" s="49"/>
      <c r="T18" s="49"/>
      <c r="U18" s="49">
        <v>3557787.3</v>
      </c>
      <c r="V18" s="49">
        <v>2075375.93</v>
      </c>
      <c r="W18" s="49">
        <v>2075375.93</v>
      </c>
      <c r="X18" s="49">
        <v>2075375.93</v>
      </c>
      <c r="Y18" s="49">
        <v>2075375.91</v>
      </c>
      <c r="Z18" s="49"/>
      <c r="AA18" s="49"/>
      <c r="AB18" s="906"/>
    </row>
    <row r="19" spans="1:28" ht="15" customHeight="1">
      <c r="A19" s="935"/>
      <c r="B19" s="6"/>
      <c r="C19" s="6"/>
      <c r="D19" s="6"/>
      <c r="E19" s="6"/>
      <c r="F19" s="6"/>
      <c r="G19" s="89"/>
      <c r="H19" s="794"/>
      <c r="I19" s="887"/>
      <c r="J19" s="812"/>
      <c r="K19" s="20"/>
      <c r="L19" s="10"/>
      <c r="M19" s="10"/>
      <c r="N19" s="89"/>
      <c r="O19" s="816"/>
      <c r="P19" s="814"/>
      <c r="Q19" s="18"/>
      <c r="R19" s="18"/>
      <c r="S19" s="18"/>
      <c r="T19" s="49"/>
      <c r="U19" s="49"/>
      <c r="V19" s="791"/>
      <c r="W19" s="49"/>
      <c r="X19" s="18"/>
      <c r="Y19" s="18"/>
      <c r="Z19" s="18"/>
      <c r="AA19" s="18"/>
      <c r="AB19" s="864"/>
    </row>
    <row r="20" spans="1:28" ht="15" customHeight="1">
      <c r="A20" s="935"/>
      <c r="B20" s="6"/>
      <c r="C20" s="6"/>
      <c r="D20" s="6"/>
      <c r="E20" s="6"/>
      <c r="F20" s="6"/>
      <c r="G20" s="89"/>
      <c r="H20" s="794"/>
      <c r="I20" s="815"/>
      <c r="J20" s="812"/>
      <c r="K20" s="20"/>
      <c r="L20" s="10"/>
      <c r="M20" s="10"/>
      <c r="N20" s="89"/>
      <c r="O20" s="816"/>
      <c r="P20" s="2"/>
      <c r="Q20" s="18"/>
      <c r="R20" s="18"/>
      <c r="S20" s="18"/>
      <c r="T20" s="49"/>
      <c r="U20" s="49"/>
      <c r="V20" s="791"/>
      <c r="W20" s="49"/>
      <c r="X20" s="18"/>
      <c r="Y20" s="18"/>
      <c r="Z20" s="18"/>
      <c r="AA20" s="18"/>
      <c r="AB20" s="864"/>
    </row>
    <row r="21" spans="1:28" ht="15" customHeight="1">
      <c r="A21" s="935"/>
      <c r="B21" s="6"/>
      <c r="C21" s="6"/>
      <c r="D21" s="6"/>
      <c r="E21" s="6"/>
      <c r="F21" s="6"/>
      <c r="G21" s="89"/>
      <c r="H21" s="794"/>
      <c r="I21" s="815"/>
      <c r="J21" s="812"/>
      <c r="K21" s="20"/>
      <c r="L21" s="10"/>
      <c r="M21" s="10"/>
      <c r="N21" s="89"/>
      <c r="O21" s="816"/>
      <c r="P21" s="2"/>
      <c r="Q21" s="18"/>
      <c r="R21" s="18"/>
      <c r="S21" s="18"/>
      <c r="T21" s="49"/>
      <c r="U21" s="49"/>
      <c r="V21" s="791"/>
      <c r="W21" s="49"/>
      <c r="X21" s="18"/>
      <c r="Y21" s="18"/>
      <c r="Z21" s="18"/>
      <c r="AA21" s="18"/>
      <c r="AB21" s="864"/>
    </row>
    <row r="22" spans="1:28" ht="15" customHeight="1">
      <c r="A22" s="935"/>
      <c r="B22" s="6"/>
      <c r="C22" s="6"/>
      <c r="D22" s="6"/>
      <c r="E22" s="6"/>
      <c r="F22" s="6"/>
      <c r="G22" s="89"/>
      <c r="H22" s="794"/>
      <c r="I22" s="886"/>
      <c r="J22" s="812"/>
      <c r="K22" s="20"/>
      <c r="L22" s="10"/>
      <c r="M22" s="10"/>
      <c r="N22" s="89"/>
      <c r="O22" s="816"/>
      <c r="P22" s="2"/>
      <c r="Q22" s="18"/>
      <c r="R22" s="18"/>
      <c r="S22" s="18"/>
      <c r="T22" s="49"/>
      <c r="U22" s="49"/>
      <c r="V22" s="791"/>
      <c r="W22" s="49"/>
      <c r="X22" s="18"/>
      <c r="Y22" s="18"/>
      <c r="Z22" s="18"/>
      <c r="AA22" s="18"/>
      <c r="AB22" s="864"/>
    </row>
    <row r="23" spans="1:28" ht="15" customHeight="1">
      <c r="A23" s="935"/>
      <c r="B23" s="6"/>
      <c r="C23" s="6"/>
      <c r="D23" s="6"/>
      <c r="E23" s="6"/>
      <c r="F23" s="6"/>
      <c r="G23" s="89"/>
      <c r="H23" s="794"/>
      <c r="I23" s="886"/>
      <c r="J23" s="812"/>
      <c r="K23" s="20"/>
      <c r="L23" s="10"/>
      <c r="M23" s="10"/>
      <c r="N23" s="89"/>
      <c r="O23" s="816"/>
      <c r="P23" s="2"/>
      <c r="Q23" s="18"/>
      <c r="R23" s="18"/>
      <c r="S23" s="18"/>
      <c r="T23" s="49"/>
      <c r="U23" s="49"/>
      <c r="V23" s="791"/>
      <c r="W23" s="49"/>
      <c r="X23" s="18"/>
      <c r="Y23" s="18"/>
      <c r="Z23" s="18"/>
      <c r="AA23" s="18"/>
      <c r="AB23" s="864"/>
    </row>
    <row r="24" spans="1:28" ht="15" customHeight="1">
      <c r="A24" s="935"/>
      <c r="B24" s="6"/>
      <c r="C24" s="6"/>
      <c r="D24" s="6"/>
      <c r="E24" s="6"/>
      <c r="F24" s="6"/>
      <c r="G24" s="89"/>
      <c r="H24" s="794"/>
      <c r="I24" s="886"/>
      <c r="J24" s="812"/>
      <c r="K24" s="20"/>
      <c r="L24" s="10"/>
      <c r="M24" s="10"/>
      <c r="N24" s="89"/>
      <c r="O24" s="816"/>
      <c r="P24" s="2"/>
      <c r="Q24" s="18"/>
      <c r="R24" s="18"/>
      <c r="S24" s="18"/>
      <c r="T24" s="49"/>
      <c r="U24" s="49"/>
      <c r="V24" s="791"/>
      <c r="W24" s="49"/>
      <c r="X24" s="18"/>
      <c r="Y24" s="18"/>
      <c r="Z24" s="18"/>
      <c r="AA24" s="18"/>
      <c r="AB24" s="864"/>
    </row>
    <row r="25" spans="1:28" ht="15" customHeight="1">
      <c r="A25" s="935"/>
      <c r="B25" s="6"/>
      <c r="C25" s="6"/>
      <c r="D25" s="6"/>
      <c r="E25" s="6"/>
      <c r="F25" s="6"/>
      <c r="G25" s="89"/>
      <c r="H25" s="794"/>
      <c r="I25" s="886"/>
      <c r="J25" s="812"/>
      <c r="K25" s="20"/>
      <c r="L25" s="10"/>
      <c r="M25" s="10"/>
      <c r="N25" s="89"/>
      <c r="O25" s="816"/>
      <c r="P25" s="2"/>
      <c r="Q25" s="18"/>
      <c r="R25" s="18"/>
      <c r="S25" s="18"/>
      <c r="T25" s="49"/>
      <c r="U25" s="49"/>
      <c r="V25" s="791"/>
      <c r="W25" s="49"/>
      <c r="X25" s="18"/>
      <c r="Y25" s="18"/>
      <c r="Z25" s="18"/>
      <c r="AA25" s="18"/>
      <c r="AB25" s="864"/>
    </row>
    <row r="26" spans="1:28" ht="15" customHeight="1">
      <c r="A26" s="935"/>
      <c r="B26" s="6"/>
      <c r="C26" s="6"/>
      <c r="D26" s="6"/>
      <c r="E26" s="6"/>
      <c r="F26" s="6"/>
      <c r="G26" s="89"/>
      <c r="H26" s="794"/>
      <c r="I26" s="886"/>
      <c r="J26" s="812"/>
      <c r="K26" s="20"/>
      <c r="L26" s="10"/>
      <c r="M26" s="10"/>
      <c r="N26" s="89"/>
      <c r="O26" s="816"/>
      <c r="P26" s="2"/>
      <c r="Q26" s="18"/>
      <c r="R26" s="18"/>
      <c r="S26" s="18"/>
      <c r="T26" s="49"/>
      <c r="U26" s="49"/>
      <c r="V26" s="791"/>
      <c r="W26" s="49"/>
      <c r="X26" s="18"/>
      <c r="Y26" s="18"/>
      <c r="Z26" s="18"/>
      <c r="AA26" s="18"/>
      <c r="AB26" s="864"/>
    </row>
    <row r="27" spans="1:28" ht="15" customHeight="1">
      <c r="A27" s="935"/>
      <c r="B27" s="6"/>
      <c r="C27" s="6"/>
      <c r="D27" s="6"/>
      <c r="E27" s="6"/>
      <c r="F27" s="6"/>
      <c r="G27" s="89"/>
      <c r="H27" s="794"/>
      <c r="I27" s="886"/>
      <c r="J27" s="812"/>
      <c r="K27" s="20"/>
      <c r="L27" s="10"/>
      <c r="M27" s="10"/>
      <c r="N27" s="89"/>
      <c r="O27" s="816"/>
      <c r="P27" s="2"/>
      <c r="Q27" s="18"/>
      <c r="R27" s="18"/>
      <c r="S27" s="18"/>
      <c r="T27" s="49"/>
      <c r="U27" s="49"/>
      <c r="V27" s="791"/>
      <c r="W27" s="49"/>
      <c r="X27" s="18"/>
      <c r="Y27" s="18"/>
      <c r="Z27" s="18"/>
      <c r="AA27" s="18"/>
      <c r="AB27" s="864"/>
    </row>
    <row r="28" spans="1:28" ht="15" customHeight="1">
      <c r="A28" s="935"/>
      <c r="B28" s="6"/>
      <c r="C28" s="6"/>
      <c r="D28" s="6"/>
      <c r="E28" s="6"/>
      <c r="F28" s="6"/>
      <c r="G28" s="89"/>
      <c r="H28" s="794"/>
      <c r="I28" s="886"/>
      <c r="J28" s="812"/>
      <c r="K28" s="20"/>
      <c r="L28" s="10"/>
      <c r="M28" s="10"/>
      <c r="N28" s="89"/>
      <c r="O28" s="816"/>
      <c r="P28" s="2"/>
      <c r="Q28" s="18"/>
      <c r="R28" s="18"/>
      <c r="S28" s="18"/>
      <c r="T28" s="49"/>
      <c r="U28" s="49"/>
      <c r="V28" s="791"/>
      <c r="W28" s="49"/>
      <c r="X28" s="18"/>
      <c r="Y28" s="18"/>
      <c r="Z28" s="18"/>
      <c r="AA28" s="18"/>
      <c r="AB28" s="864"/>
    </row>
    <row r="29" spans="1:28" ht="15" customHeight="1">
      <c r="A29" s="935"/>
      <c r="B29" s="6"/>
      <c r="C29" s="6"/>
      <c r="D29" s="6"/>
      <c r="E29" s="6"/>
      <c r="F29" s="6"/>
      <c r="G29" s="89"/>
      <c r="H29" s="794"/>
      <c r="I29" s="886"/>
      <c r="J29" s="812"/>
      <c r="K29" s="20"/>
      <c r="L29" s="10"/>
      <c r="M29" s="10"/>
      <c r="N29" s="89"/>
      <c r="O29" s="816"/>
      <c r="P29" s="2"/>
      <c r="Q29" s="18"/>
      <c r="R29" s="18"/>
      <c r="S29" s="18"/>
      <c r="T29" s="49"/>
      <c r="U29" s="49"/>
      <c r="V29" s="791"/>
      <c r="W29" s="49"/>
      <c r="X29" s="18"/>
      <c r="Y29" s="18"/>
      <c r="Z29" s="18"/>
      <c r="AA29" s="18"/>
      <c r="AB29" s="864"/>
    </row>
    <row r="30" spans="1:28" ht="15" customHeight="1">
      <c r="A30" s="935"/>
      <c r="B30" s="6"/>
      <c r="C30" s="6"/>
      <c r="D30" s="6"/>
      <c r="E30" s="6"/>
      <c r="F30" s="6"/>
      <c r="G30" s="89"/>
      <c r="H30" s="794"/>
      <c r="I30" s="886"/>
      <c r="J30" s="812"/>
      <c r="K30" s="20"/>
      <c r="L30" s="10"/>
      <c r="M30" s="10"/>
      <c r="N30" s="89"/>
      <c r="O30" s="816"/>
      <c r="P30" s="2"/>
      <c r="Q30" s="18"/>
      <c r="R30" s="18"/>
      <c r="S30" s="18"/>
      <c r="T30" s="49"/>
      <c r="U30" s="49"/>
      <c r="V30" s="791"/>
      <c r="W30" s="49"/>
      <c r="X30" s="18"/>
      <c r="Y30" s="18"/>
      <c r="Z30" s="18"/>
      <c r="AA30" s="18"/>
      <c r="AB30" s="864"/>
    </row>
    <row r="31" spans="1:28" ht="15" customHeight="1">
      <c r="A31" s="935"/>
      <c r="B31" s="6"/>
      <c r="C31" s="6"/>
      <c r="D31" s="6"/>
      <c r="E31" s="6"/>
      <c r="F31" s="6"/>
      <c r="G31" s="89"/>
      <c r="H31" s="794"/>
      <c r="I31" s="886"/>
      <c r="J31" s="812"/>
      <c r="K31" s="20"/>
      <c r="L31" s="10"/>
      <c r="M31" s="10"/>
      <c r="N31" s="89"/>
      <c r="O31" s="816"/>
      <c r="P31" s="2"/>
      <c r="Q31" s="18"/>
      <c r="R31" s="18"/>
      <c r="S31" s="18"/>
      <c r="T31" s="49"/>
      <c r="U31" s="49"/>
      <c r="V31" s="791"/>
      <c r="W31" s="49"/>
      <c r="X31" s="18"/>
      <c r="Y31" s="18"/>
      <c r="Z31" s="18"/>
      <c r="AA31" s="18"/>
      <c r="AB31" s="864"/>
    </row>
    <row r="32" spans="1:28" ht="15" customHeight="1">
      <c r="A32" s="935"/>
      <c r="B32" s="6"/>
      <c r="C32" s="6"/>
      <c r="D32" s="6"/>
      <c r="E32" s="6"/>
      <c r="F32" s="6"/>
      <c r="G32" s="89"/>
      <c r="H32" s="794"/>
      <c r="I32" s="886"/>
      <c r="J32" s="812"/>
      <c r="K32" s="20"/>
      <c r="L32" s="10"/>
      <c r="M32" s="10"/>
      <c r="N32" s="89"/>
      <c r="O32" s="816"/>
      <c r="P32" s="2"/>
      <c r="Q32" s="18"/>
      <c r="R32" s="18"/>
      <c r="S32" s="18"/>
      <c r="T32" s="49"/>
      <c r="U32" s="49"/>
      <c r="V32" s="791"/>
      <c r="W32" s="49"/>
      <c r="X32" s="18"/>
      <c r="Y32" s="18"/>
      <c r="Z32" s="18"/>
      <c r="AA32" s="18"/>
      <c r="AB32" s="864"/>
    </row>
    <row r="33" spans="1:28" ht="15" customHeight="1">
      <c r="A33" s="935"/>
      <c r="B33" s="6"/>
      <c r="C33" s="6"/>
      <c r="D33" s="6"/>
      <c r="E33" s="6"/>
      <c r="F33" s="6"/>
      <c r="G33" s="89"/>
      <c r="H33" s="794"/>
      <c r="I33" s="886"/>
      <c r="J33" s="812"/>
      <c r="K33" s="20"/>
      <c r="L33" s="10"/>
      <c r="M33" s="10"/>
      <c r="N33" s="89"/>
      <c r="O33" s="816"/>
      <c r="P33" s="2"/>
      <c r="Q33" s="18"/>
      <c r="R33" s="18"/>
      <c r="S33" s="18"/>
      <c r="T33" s="49"/>
      <c r="U33" s="49"/>
      <c r="V33" s="791"/>
      <c r="W33" s="49"/>
      <c r="X33" s="18"/>
      <c r="Y33" s="18"/>
      <c r="Z33" s="18"/>
      <c r="AA33" s="18"/>
      <c r="AB33" s="864"/>
    </row>
    <row r="34" spans="1:28" ht="15" customHeight="1">
      <c r="A34" s="935"/>
      <c r="B34" s="6"/>
      <c r="C34" s="6"/>
      <c r="D34" s="6"/>
      <c r="E34" s="6"/>
      <c r="F34" s="6"/>
      <c r="G34" s="89"/>
      <c r="H34" s="794"/>
      <c r="I34" s="815"/>
      <c r="J34" s="10"/>
      <c r="K34" s="20"/>
      <c r="L34" s="10"/>
      <c r="M34" s="10"/>
      <c r="N34" s="11"/>
      <c r="O34" s="816"/>
      <c r="P34" s="2"/>
      <c r="Q34" s="49"/>
      <c r="R34" s="49"/>
      <c r="S34" s="49"/>
      <c r="T34" s="49"/>
      <c r="U34" s="49"/>
      <c r="V34" s="49"/>
      <c r="W34" s="49"/>
      <c r="X34" s="49"/>
      <c r="Y34" s="49"/>
      <c r="Z34" s="49"/>
      <c r="AA34" s="49"/>
      <c r="AB34" s="906"/>
    </row>
    <row r="35" spans="1:28" ht="15" customHeight="1">
      <c r="A35" s="935"/>
      <c r="B35" s="6"/>
      <c r="C35" s="6"/>
      <c r="D35" s="6"/>
      <c r="E35" s="6"/>
      <c r="F35" s="6"/>
      <c r="G35" s="19"/>
      <c r="H35" s="89"/>
      <c r="I35" s="887"/>
      <c r="J35" s="812"/>
      <c r="K35" s="89"/>
      <c r="L35" s="10"/>
      <c r="M35" s="10"/>
      <c r="N35" s="10"/>
      <c r="O35" s="813"/>
      <c r="P35" s="814"/>
      <c r="Q35" s="18"/>
      <c r="R35" s="18"/>
      <c r="S35" s="18"/>
      <c r="T35" s="49"/>
      <c r="U35" s="49"/>
      <c r="V35" s="791"/>
      <c r="W35" s="18"/>
      <c r="X35" s="18"/>
      <c r="Y35" s="18"/>
      <c r="Z35" s="18"/>
      <c r="AA35" s="18"/>
      <c r="AB35" s="864"/>
    </row>
    <row r="36" spans="1:28" ht="15" customHeight="1">
      <c r="A36" s="935"/>
      <c r="B36" s="6"/>
      <c r="C36" s="6"/>
      <c r="D36" s="6"/>
      <c r="E36" s="6"/>
      <c r="F36" s="6"/>
      <c r="G36" s="19"/>
      <c r="H36" s="89"/>
      <c r="I36" s="20"/>
      <c r="J36" s="812"/>
      <c r="K36" s="89"/>
      <c r="L36" s="10"/>
      <c r="M36" s="10"/>
      <c r="N36" s="10"/>
      <c r="O36" s="713"/>
      <c r="P36" s="2"/>
      <c r="Q36" s="18"/>
      <c r="R36" s="18"/>
      <c r="S36" s="18"/>
      <c r="T36" s="49"/>
      <c r="U36" s="49"/>
      <c r="V36" s="791"/>
      <c r="W36" s="18"/>
      <c r="X36" s="18"/>
      <c r="Y36" s="18"/>
      <c r="Z36" s="18"/>
      <c r="AA36" s="18"/>
      <c r="AB36" s="864"/>
    </row>
    <row r="37" spans="1:28" ht="15" customHeight="1">
      <c r="A37" s="935"/>
      <c r="B37" s="6"/>
      <c r="C37" s="6"/>
      <c r="D37" s="6"/>
      <c r="E37" s="6"/>
      <c r="F37" s="6"/>
      <c r="G37" s="19"/>
      <c r="H37" s="89"/>
      <c r="I37" s="20"/>
      <c r="J37" s="20"/>
      <c r="K37" s="89"/>
      <c r="L37" s="10"/>
      <c r="M37" s="10"/>
      <c r="N37" s="10"/>
      <c r="O37" s="713"/>
      <c r="P37" s="2"/>
      <c r="Q37" s="18"/>
      <c r="R37" s="18"/>
      <c r="S37" s="18"/>
      <c r="T37" s="49"/>
      <c r="U37" s="49"/>
      <c r="V37" s="791"/>
      <c r="W37" s="18"/>
      <c r="X37" s="18"/>
      <c r="Y37" s="18"/>
      <c r="Z37" s="18"/>
      <c r="AA37" s="18"/>
      <c r="AB37" s="864"/>
    </row>
    <row r="38" spans="1:28" ht="15" customHeight="1">
      <c r="A38" s="935"/>
      <c r="B38" s="6"/>
      <c r="C38" s="6"/>
      <c r="D38" s="6"/>
      <c r="E38" s="6"/>
      <c r="F38" s="6"/>
      <c r="G38" s="19"/>
      <c r="H38" s="89"/>
      <c r="I38" s="888"/>
      <c r="J38" s="20"/>
      <c r="K38" s="89"/>
      <c r="L38" s="10"/>
      <c r="M38" s="10"/>
      <c r="N38" s="10"/>
      <c r="O38" s="713"/>
      <c r="P38" s="2"/>
      <c r="Q38" s="18"/>
      <c r="R38" s="18"/>
      <c r="S38" s="18"/>
      <c r="T38" s="49"/>
      <c r="U38" s="49"/>
      <c r="V38" s="49"/>
      <c r="W38" s="18"/>
      <c r="X38" s="18"/>
      <c r="Y38" s="18"/>
      <c r="Z38" s="18"/>
      <c r="AA38" s="18"/>
      <c r="AB38" s="864"/>
    </row>
    <row r="39" spans="1:28" ht="15" customHeight="1">
      <c r="A39" s="935"/>
      <c r="B39" s="6"/>
      <c r="C39" s="6"/>
      <c r="D39" s="6"/>
      <c r="E39" s="6"/>
      <c r="F39" s="6"/>
      <c r="G39" s="19"/>
      <c r="H39" s="89"/>
      <c r="I39" s="20"/>
      <c r="J39" s="10"/>
      <c r="K39" s="20"/>
      <c r="L39" s="10"/>
      <c r="M39" s="10"/>
      <c r="N39" s="11"/>
      <c r="O39" s="816"/>
      <c r="P39" s="2"/>
      <c r="Q39" s="18"/>
      <c r="R39" s="18"/>
      <c r="S39" s="18"/>
      <c r="T39" s="49"/>
      <c r="U39" s="49"/>
      <c r="V39" s="49"/>
      <c r="W39" s="18"/>
      <c r="X39" s="18"/>
      <c r="Y39" s="18"/>
      <c r="Z39" s="18"/>
      <c r="AA39" s="18"/>
      <c r="AB39" s="864"/>
    </row>
    <row r="40" spans="1:28" ht="15" customHeight="1">
      <c r="A40" s="935"/>
      <c r="B40" s="6"/>
      <c r="C40" s="6"/>
      <c r="D40" s="6"/>
      <c r="E40" s="6"/>
      <c r="F40" s="6"/>
      <c r="G40" s="19"/>
      <c r="H40" s="89"/>
      <c r="I40" s="887"/>
      <c r="J40" s="20"/>
      <c r="K40" s="89"/>
      <c r="L40" s="10"/>
      <c r="M40" s="10"/>
      <c r="N40" s="10"/>
      <c r="O40" s="713"/>
      <c r="P40" s="814"/>
      <c r="Q40" s="18"/>
      <c r="R40" s="18"/>
      <c r="S40" s="18"/>
      <c r="T40" s="49"/>
      <c r="U40" s="49"/>
      <c r="V40" s="49"/>
      <c r="W40" s="18"/>
      <c r="X40" s="18"/>
      <c r="Y40" s="18"/>
      <c r="Z40" s="18"/>
      <c r="AA40" s="18"/>
      <c r="AB40" s="864"/>
    </row>
    <row r="41" spans="1:28" ht="15" customHeight="1">
      <c r="A41" s="935"/>
      <c r="B41" s="6"/>
      <c r="C41" s="6"/>
      <c r="D41" s="6"/>
      <c r="E41" s="6"/>
      <c r="F41" s="6"/>
      <c r="G41" s="19"/>
      <c r="H41" s="89"/>
      <c r="I41" s="20"/>
      <c r="J41" s="20"/>
      <c r="K41" s="89"/>
      <c r="L41" s="10"/>
      <c r="M41" s="10"/>
      <c r="N41" s="10"/>
      <c r="O41" s="713"/>
      <c r="P41" s="2"/>
      <c r="Q41" s="18"/>
      <c r="R41" s="18"/>
      <c r="S41" s="18"/>
      <c r="T41" s="49"/>
      <c r="U41" s="49"/>
      <c r="V41" s="49"/>
      <c r="W41" s="18"/>
      <c r="X41" s="18"/>
      <c r="Y41" s="18"/>
      <c r="Z41" s="18"/>
      <c r="AA41" s="18"/>
      <c r="AB41" s="864"/>
    </row>
    <row r="42" spans="1:28" ht="15" customHeight="1">
      <c r="A42" s="935"/>
      <c r="B42" s="6"/>
      <c r="C42" s="6"/>
      <c r="D42" s="6"/>
      <c r="E42" s="6"/>
      <c r="F42" s="6"/>
      <c r="G42" s="89"/>
      <c r="H42" s="89"/>
      <c r="I42" s="887"/>
      <c r="J42" s="10"/>
      <c r="K42" s="89"/>
      <c r="L42" s="10"/>
      <c r="M42" s="10"/>
      <c r="N42" s="11"/>
      <c r="O42" s="713"/>
      <c r="P42" s="814"/>
      <c r="Q42" s="18"/>
      <c r="R42" s="18"/>
      <c r="S42" s="49"/>
      <c r="T42" s="49"/>
      <c r="U42" s="49"/>
      <c r="V42" s="791"/>
      <c r="W42" s="49"/>
      <c r="X42" s="18"/>
      <c r="Y42" s="18"/>
      <c r="Z42" s="18"/>
      <c r="AA42" s="18"/>
      <c r="AB42" s="864"/>
    </row>
    <row r="43" spans="1:28" ht="15" customHeight="1">
      <c r="A43" s="935"/>
      <c r="B43" s="6"/>
      <c r="C43" s="6"/>
      <c r="D43" s="6"/>
      <c r="E43" s="6"/>
      <c r="F43" s="6"/>
      <c r="G43" s="89"/>
      <c r="H43" s="89"/>
      <c r="I43" s="887"/>
      <c r="J43" s="10"/>
      <c r="K43" s="89"/>
      <c r="L43" s="10"/>
      <c r="M43" s="10"/>
      <c r="N43" s="11"/>
      <c r="O43" s="713"/>
      <c r="P43" s="814"/>
      <c r="Q43" s="18"/>
      <c r="R43" s="18"/>
      <c r="S43" s="49"/>
      <c r="T43" s="49"/>
      <c r="U43" s="49"/>
      <c r="V43" s="791"/>
      <c r="W43" s="49"/>
      <c r="X43" s="18"/>
      <c r="Y43" s="18"/>
      <c r="Z43" s="18"/>
      <c r="AA43" s="18"/>
      <c r="AB43" s="864"/>
    </row>
    <row r="44" spans="1:28" ht="15" customHeight="1">
      <c r="A44" s="935"/>
      <c r="B44" s="6"/>
      <c r="C44" s="6"/>
      <c r="D44" s="6"/>
      <c r="E44" s="6"/>
      <c r="F44" s="6"/>
      <c r="G44" s="89"/>
      <c r="H44" s="89"/>
      <c r="I44" s="10"/>
      <c r="J44" s="10"/>
      <c r="K44" s="89"/>
      <c r="L44" s="10"/>
      <c r="M44" s="10"/>
      <c r="N44" s="11"/>
      <c r="O44" s="713"/>
      <c r="P44" s="2"/>
      <c r="Q44" s="18"/>
      <c r="R44" s="18"/>
      <c r="S44" s="49"/>
      <c r="T44" s="49"/>
      <c r="U44" s="49"/>
      <c r="V44" s="49"/>
      <c r="W44" s="49"/>
      <c r="X44" s="49"/>
      <c r="Y44" s="49"/>
      <c r="Z44" s="49"/>
      <c r="AA44" s="49"/>
      <c r="AB44" s="906"/>
    </row>
    <row r="45" spans="1:28" ht="15" customHeight="1">
      <c r="A45" s="935"/>
      <c r="B45" s="6"/>
      <c r="C45" s="6"/>
      <c r="D45" s="6"/>
      <c r="E45" s="6"/>
      <c r="F45" s="6"/>
      <c r="G45" s="89"/>
      <c r="H45" s="89"/>
      <c r="I45" s="887"/>
      <c r="J45" s="10"/>
      <c r="K45" s="89"/>
      <c r="L45" s="10"/>
      <c r="M45" s="10"/>
      <c r="N45" s="11"/>
      <c r="O45" s="713"/>
      <c r="P45" s="814"/>
      <c r="Q45" s="18"/>
      <c r="R45" s="18"/>
      <c r="S45" s="49"/>
      <c r="T45" s="49"/>
      <c r="U45" s="49"/>
      <c r="V45" s="791"/>
      <c r="W45" s="49"/>
      <c r="X45" s="18"/>
      <c r="Y45" s="18"/>
      <c r="Z45" s="18"/>
      <c r="AA45" s="18"/>
      <c r="AB45" s="864"/>
    </row>
    <row r="46" spans="1:28" ht="15" customHeight="1">
      <c r="A46" s="935"/>
      <c r="B46" s="6"/>
      <c r="C46" s="6"/>
      <c r="D46" s="6"/>
      <c r="E46" s="6"/>
      <c r="F46" s="6"/>
      <c r="G46" s="19"/>
      <c r="H46" s="89"/>
      <c r="I46" s="20"/>
      <c r="J46" s="20"/>
      <c r="K46" s="89"/>
      <c r="L46" s="10"/>
      <c r="M46" s="10"/>
      <c r="N46" s="10"/>
      <c r="O46" s="713"/>
      <c r="P46" s="2"/>
      <c r="Q46" s="1"/>
      <c r="R46" s="1"/>
      <c r="S46" s="1"/>
      <c r="T46" s="1"/>
      <c r="U46" s="1"/>
      <c r="V46" s="1"/>
      <c r="W46" s="1"/>
      <c r="X46" s="1"/>
      <c r="Y46" s="1"/>
      <c r="Z46" s="1"/>
      <c r="AA46" s="1"/>
      <c r="AB46" s="865"/>
    </row>
    <row r="47" spans="1:28" ht="15" customHeight="1">
      <c r="A47" s="935"/>
      <c r="B47" s="6"/>
      <c r="C47" s="6"/>
      <c r="D47" s="6"/>
      <c r="E47" s="6"/>
      <c r="F47" s="6"/>
      <c r="G47" s="19"/>
      <c r="H47" s="89"/>
      <c r="I47" s="20"/>
      <c r="J47" s="20"/>
      <c r="K47" s="89"/>
      <c r="L47" s="10"/>
      <c r="M47" s="10"/>
      <c r="N47" s="10"/>
      <c r="O47" s="713"/>
      <c r="P47" s="2"/>
      <c r="Q47" s="1"/>
      <c r="R47" s="1"/>
      <c r="S47" s="1"/>
      <c r="T47" s="1"/>
      <c r="U47" s="1"/>
      <c r="V47" s="1"/>
      <c r="W47" s="1"/>
      <c r="X47" s="1"/>
      <c r="Y47" s="1"/>
      <c r="Z47" s="1"/>
      <c r="AA47" s="1"/>
      <c r="AB47" s="865"/>
    </row>
    <row r="48" spans="1:28" ht="15" customHeight="1">
      <c r="A48" s="935"/>
      <c r="B48" s="6"/>
      <c r="C48" s="6"/>
      <c r="D48" s="6"/>
      <c r="E48" s="6"/>
      <c r="F48" s="6"/>
      <c r="G48" s="19"/>
      <c r="H48" s="89"/>
      <c r="I48" s="20"/>
      <c r="J48" s="20"/>
      <c r="K48" s="89"/>
      <c r="L48" s="10"/>
      <c r="M48" s="10"/>
      <c r="N48" s="11"/>
      <c r="O48" s="713"/>
      <c r="P48" s="2"/>
      <c r="Q48" s="1"/>
      <c r="R48" s="1"/>
      <c r="S48" s="1"/>
      <c r="T48" s="1"/>
      <c r="U48" s="1"/>
      <c r="V48" s="1"/>
      <c r="W48" s="1"/>
      <c r="X48" s="1"/>
      <c r="Y48" s="1"/>
      <c r="Z48" s="1"/>
      <c r="AA48" s="1"/>
      <c r="AB48" s="865"/>
    </row>
    <row r="49" spans="1:28" ht="15" customHeight="1">
      <c r="A49" s="935"/>
      <c r="B49" s="6"/>
      <c r="C49" s="6"/>
      <c r="D49" s="6"/>
      <c r="E49" s="6"/>
      <c r="F49" s="6"/>
      <c r="G49" s="6"/>
      <c r="H49" s="89"/>
      <c r="I49" s="20"/>
      <c r="J49" s="20"/>
      <c r="K49" s="10"/>
      <c r="L49" s="10"/>
      <c r="M49" s="10"/>
      <c r="N49" s="11"/>
      <c r="O49" s="7"/>
      <c r="P49" s="17"/>
      <c r="Q49" s="1"/>
      <c r="R49" s="1"/>
      <c r="S49" s="1"/>
      <c r="T49" s="1"/>
      <c r="U49" s="1"/>
      <c r="V49" s="1"/>
      <c r="W49" s="1"/>
      <c r="X49" s="1"/>
      <c r="Y49" s="1"/>
      <c r="Z49" s="1"/>
      <c r="AA49" s="1"/>
      <c r="AB49" s="865"/>
    </row>
    <row r="50" spans="1:28" ht="15" customHeight="1" thickBot="1">
      <c r="A50" s="936"/>
      <c r="B50" s="70"/>
      <c r="C50" s="70"/>
      <c r="D50" s="70"/>
      <c r="E50" s="70"/>
      <c r="F50" s="70"/>
      <c r="G50" s="70"/>
      <c r="H50" s="71"/>
      <c r="I50" s="72"/>
      <c r="J50" s="72"/>
      <c r="K50" s="71"/>
      <c r="L50" s="73"/>
      <c r="M50" s="73"/>
      <c r="N50" s="74"/>
      <c r="O50" s="75"/>
      <c r="P50" s="5"/>
      <c r="Q50" s="4"/>
      <c r="R50" s="4"/>
      <c r="S50" s="4"/>
      <c r="T50" s="4"/>
      <c r="U50" s="4"/>
      <c r="V50" s="4"/>
      <c r="W50" s="4"/>
      <c r="X50" s="4"/>
      <c r="Y50" s="4"/>
      <c r="Z50" s="4"/>
      <c r="AA50" s="4"/>
      <c r="AB50" s="866"/>
    </row>
    <row r="51" spans="1:28" ht="12" customHeight="1" thickBot="1">
      <c r="A51" s="933"/>
      <c r="B51" s="1024"/>
      <c r="C51" s="1025"/>
      <c r="D51" s="1026"/>
      <c r="E51" s="1026"/>
      <c r="F51" s="1026"/>
      <c r="G51" s="1026"/>
      <c r="H51" s="1026"/>
      <c r="I51" s="1026"/>
      <c r="J51" s="1026"/>
      <c r="K51" s="1026"/>
      <c r="L51" s="1026"/>
      <c r="M51" s="1026"/>
      <c r="N51" s="1026"/>
      <c r="O51" s="1026"/>
      <c r="P51" s="3">
        <f>SUM(P16:P50)</f>
        <v>11859291</v>
      </c>
      <c r="Q51" s="3">
        <f t="shared" ref="Q51:AB51" si="0">SUM(Q16:Q50)</f>
        <v>0</v>
      </c>
      <c r="R51" s="3">
        <f t="shared" si="0"/>
        <v>0</v>
      </c>
      <c r="S51" s="3">
        <f t="shared" si="0"/>
        <v>0</v>
      </c>
      <c r="T51" s="3">
        <f t="shared" si="0"/>
        <v>0</v>
      </c>
      <c r="U51" s="3">
        <f t="shared" si="0"/>
        <v>3557787.3</v>
      </c>
      <c r="V51" s="3">
        <f t="shared" si="0"/>
        <v>2075375.93</v>
      </c>
      <c r="W51" s="3">
        <f t="shared" si="0"/>
        <v>2075375.93</v>
      </c>
      <c r="X51" s="3">
        <f t="shared" si="0"/>
        <v>2075375.93</v>
      </c>
      <c r="Y51" s="3">
        <f t="shared" si="0"/>
        <v>2075375.91</v>
      </c>
      <c r="Z51" s="3">
        <f t="shared" si="0"/>
        <v>0</v>
      </c>
      <c r="AA51" s="3">
        <f t="shared" si="0"/>
        <v>0</v>
      </c>
      <c r="AB51" s="924">
        <f t="shared" si="0"/>
        <v>0</v>
      </c>
    </row>
    <row r="52" spans="1:28" ht="9" customHeight="1" thickBot="1">
      <c r="A52" s="933"/>
      <c r="B52" s="925"/>
      <c r="C52" s="8"/>
      <c r="D52" s="8"/>
      <c r="E52" s="8"/>
      <c r="F52" s="8"/>
      <c r="G52" s="8"/>
      <c r="H52" s="8"/>
      <c r="I52" s="8"/>
      <c r="J52" s="8"/>
      <c r="K52" s="8"/>
      <c r="L52" s="8"/>
      <c r="M52" s="8"/>
      <c r="N52" s="8"/>
      <c r="O52" s="76"/>
      <c r="P52" s="8"/>
      <c r="Q52" s="8"/>
      <c r="R52" s="8"/>
      <c r="S52" s="8"/>
      <c r="T52" s="55"/>
      <c r="U52" s="55"/>
      <c r="V52" s="55"/>
      <c r="W52" s="55"/>
      <c r="X52" s="55"/>
      <c r="Y52" s="55"/>
      <c r="Z52" s="55"/>
      <c r="AA52" s="55"/>
      <c r="AB52" s="926"/>
    </row>
    <row r="53" spans="1:28" ht="15" customHeight="1" thickTop="1" thickBot="1">
      <c r="A53" s="934"/>
      <c r="B53" s="1011"/>
      <c r="C53" s="1012"/>
      <c r="D53" s="1012"/>
      <c r="E53" s="1012"/>
      <c r="F53" s="1012"/>
      <c r="G53" s="1012"/>
      <c r="H53" s="1012"/>
      <c r="I53" s="1012"/>
      <c r="J53" s="1012"/>
      <c r="K53" s="1012"/>
      <c r="L53" s="1012"/>
      <c r="M53" s="1012"/>
      <c r="N53" s="1012"/>
      <c r="O53" s="1013"/>
      <c r="P53" s="3">
        <f>'A-2 FOPADEM'!P53+'A-3 F CULTURA'!P51</f>
        <v>77174264.260000005</v>
      </c>
      <c r="Q53" s="3">
        <f>'A-2 FOPADEM'!Q53+'A-3 F CULTURA'!Q51</f>
        <v>0</v>
      </c>
      <c r="R53" s="3">
        <f>'A-2 FOPADEM'!R53+'A-3 F CULTURA'!R51</f>
        <v>0</v>
      </c>
      <c r="S53" s="3">
        <f>'A-2 FOPADEM'!S53+'A-3 F CULTURA'!S51</f>
        <v>4208483.16</v>
      </c>
      <c r="T53" s="3">
        <f>'A-2 FOPADEM'!T53+'A-3 F CULTURA'!T51</f>
        <v>10104948.51</v>
      </c>
      <c r="U53" s="3">
        <f>'A-2 FOPADEM'!U53+'A-3 F CULTURA'!U51</f>
        <v>14694735.809999999</v>
      </c>
      <c r="V53" s="3">
        <f>'A-2 FOPADEM'!V53+'A-3 F CULTURA'!V51</f>
        <v>18473333.260000002</v>
      </c>
      <c r="W53" s="3">
        <f>'A-2 FOPADEM'!W53+'A-3 F CULTURA'!W51</f>
        <v>15697668.060000001</v>
      </c>
      <c r="X53" s="3">
        <f>'A-2 FOPADEM'!X53+'A-3 F CULTURA'!X51</f>
        <v>9777719.5500000007</v>
      </c>
      <c r="Y53" s="3">
        <f>'A-2 FOPADEM'!Y53+'A-3 F CULTURA'!Y51</f>
        <v>4217375.91</v>
      </c>
      <c r="Z53" s="3">
        <f>'A-2 FOPADEM'!Z53+'A-3 F CULTURA'!Z51</f>
        <v>0</v>
      </c>
      <c r="AA53" s="3">
        <f>'A-2 FOPADEM'!AA53+'A-3 F CULTURA'!AA51</f>
        <v>0</v>
      </c>
      <c r="AB53" s="924">
        <f>'A-2 FOPADEM'!AB53+'A-3 F CULTURA'!AB51</f>
        <v>0</v>
      </c>
    </row>
    <row r="54" spans="1:28" ht="9" customHeight="1" thickBot="1">
      <c r="B54" s="8"/>
      <c r="C54" s="8"/>
      <c r="D54" s="8"/>
      <c r="E54" s="8"/>
      <c r="F54" s="8"/>
      <c r="G54" s="8"/>
      <c r="H54" s="8"/>
      <c r="I54" s="8"/>
      <c r="J54" s="8"/>
      <c r="K54" s="8"/>
      <c r="L54" s="8"/>
      <c r="M54" s="8"/>
      <c r="N54" s="8"/>
      <c r="O54" s="76"/>
      <c r="P54" s="8"/>
      <c r="Q54" s="8"/>
      <c r="R54" s="8"/>
      <c r="S54" s="8"/>
      <c r="T54" s="8"/>
      <c r="U54" s="8"/>
      <c r="V54" s="8"/>
      <c r="W54" s="8"/>
      <c r="X54" s="8"/>
      <c r="Y54" s="8"/>
      <c r="Z54" s="8"/>
      <c r="AA54" s="8"/>
      <c r="AB54" s="8"/>
    </row>
    <row r="55" spans="1:28" ht="6.75" customHeight="1" thickTop="1"/>
    <row r="56" spans="1:28" ht="45" customHeight="1">
      <c r="D56" s="1003" t="s">
        <v>526</v>
      </c>
      <c r="E56" s="1003"/>
      <c r="F56" s="1003"/>
      <c r="G56" s="1003"/>
      <c r="H56" s="1003"/>
      <c r="I56" s="1003"/>
      <c r="J56" s="892"/>
      <c r="K56" s="56"/>
      <c r="L56" s="1003" t="s">
        <v>55</v>
      </c>
      <c r="M56" s="1003"/>
      <c r="N56" s="57"/>
      <c r="O56" s="78"/>
      <c r="P56" s="15"/>
      <c r="Q56" s="1003" t="s">
        <v>531</v>
      </c>
      <c r="R56" s="1003"/>
      <c r="S56" s="1003"/>
      <c r="U56" s="1003" t="s">
        <v>538</v>
      </c>
      <c r="V56" s="1003"/>
      <c r="W56" s="1003"/>
      <c r="Y56" s="1003" t="s">
        <v>535</v>
      </c>
      <c r="Z56" s="1003"/>
      <c r="AA56" s="1003"/>
      <c r="AB56" s="58"/>
    </row>
    <row r="57" spans="1:28">
      <c r="D57" s="1021" t="s">
        <v>543</v>
      </c>
      <c r="E57" s="1021"/>
      <c r="F57" s="1021"/>
      <c r="G57" s="1021"/>
      <c r="H57" s="1021"/>
      <c r="I57" s="1021"/>
      <c r="J57" s="892"/>
      <c r="K57" s="78"/>
      <c r="L57" s="1021" t="s">
        <v>530</v>
      </c>
      <c r="M57" s="1021"/>
      <c r="N57" s="57"/>
      <c r="O57" s="78"/>
      <c r="Q57" s="1022" t="s">
        <v>39</v>
      </c>
      <c r="R57" s="1022"/>
      <c r="S57" s="1022"/>
      <c r="U57" s="1022" t="s">
        <v>539</v>
      </c>
      <c r="V57" s="1022"/>
      <c r="W57" s="1022"/>
      <c r="Y57" s="1021" t="s">
        <v>528</v>
      </c>
      <c r="Z57" s="1021"/>
      <c r="AA57" s="1021"/>
      <c r="AB57" s="58"/>
    </row>
    <row r="58" spans="1:28" ht="5.25" customHeight="1" thickBot="1">
      <c r="B58" s="16"/>
      <c r="C58" s="16"/>
      <c r="D58" s="16"/>
      <c r="E58" s="16"/>
      <c r="F58" s="16"/>
      <c r="G58" s="16"/>
      <c r="H58" s="16"/>
      <c r="I58" s="16"/>
      <c r="J58" s="862"/>
      <c r="K58" s="16"/>
      <c r="L58" s="16"/>
      <c r="M58" s="16"/>
      <c r="N58" s="16"/>
      <c r="O58" s="79"/>
      <c r="P58" s="16"/>
      <c r="Q58" s="16"/>
      <c r="R58" s="16"/>
      <c r="S58" s="16"/>
      <c r="T58" s="16"/>
      <c r="U58" s="16"/>
      <c r="V58" s="16"/>
      <c r="W58" s="16"/>
      <c r="X58" s="16"/>
      <c r="Y58" s="16"/>
      <c r="Z58" s="16"/>
      <c r="AA58" s="16"/>
      <c r="AB58" s="16"/>
    </row>
    <row r="59" spans="1:28" ht="9" customHeight="1">
      <c r="B59" s="62"/>
      <c r="C59" s="62"/>
      <c r="D59" s="62"/>
      <c r="E59" s="62"/>
      <c r="F59" s="62"/>
      <c r="G59" s="62"/>
      <c r="H59" s="62"/>
      <c r="I59" s="62"/>
      <c r="J59" s="62"/>
    </row>
    <row r="60" spans="1:28" ht="1.5" customHeight="1">
      <c r="B60" s="13"/>
      <c r="C60" s="13"/>
      <c r="D60" s="13"/>
      <c r="E60" s="13"/>
      <c r="F60" s="13"/>
      <c r="G60" s="13"/>
      <c r="H60" s="13"/>
      <c r="I60" s="13"/>
      <c r="J60" s="13"/>
      <c r="K60" s="13"/>
      <c r="L60" s="13"/>
      <c r="M60" s="13"/>
      <c r="N60" s="13"/>
      <c r="O60" s="65"/>
      <c r="P60" s="13"/>
    </row>
    <row r="61" spans="1:28" ht="20.25" customHeight="1">
      <c r="B61" s="13"/>
      <c r="C61" s="13"/>
      <c r="D61" s="13"/>
      <c r="E61" s="13"/>
      <c r="F61" s="13"/>
      <c r="G61" s="13"/>
      <c r="H61" s="13"/>
      <c r="I61" s="13"/>
      <c r="J61" s="13"/>
      <c r="K61" s="13"/>
      <c r="L61" s="13"/>
      <c r="M61" s="13"/>
      <c r="N61" s="13"/>
      <c r="O61" s="65"/>
      <c r="Z61" s="63" t="s">
        <v>11</v>
      </c>
      <c r="AA61" s="63" t="s">
        <v>1</v>
      </c>
      <c r="AB61" s="63" t="s">
        <v>0</v>
      </c>
    </row>
    <row r="62" spans="1:28">
      <c r="B62" s="13"/>
      <c r="C62" s="13"/>
      <c r="D62" s="13"/>
      <c r="E62" s="13"/>
      <c r="F62" s="13"/>
      <c r="G62" s="13"/>
      <c r="H62" s="13"/>
      <c r="I62" s="13"/>
      <c r="J62" s="13"/>
      <c r="K62" s="13"/>
      <c r="L62" s="13"/>
      <c r="M62" s="13"/>
      <c r="N62" s="13"/>
      <c r="O62" s="65"/>
      <c r="P62" s="13"/>
      <c r="Q62" s="13"/>
      <c r="R62" s="13"/>
      <c r="S62" s="13"/>
      <c r="Y62" s="64" t="s">
        <v>35</v>
      </c>
      <c r="Z62" s="63">
        <v>15</v>
      </c>
      <c r="AA62" s="63" t="s">
        <v>46</v>
      </c>
      <c r="AB62" s="63">
        <v>2015</v>
      </c>
    </row>
    <row r="63" spans="1:28" ht="7.5" customHeight="1">
      <c r="B63" s="13"/>
      <c r="C63" s="13"/>
      <c r="D63" s="13"/>
      <c r="E63" s="13"/>
      <c r="F63" s="13"/>
      <c r="G63" s="13"/>
      <c r="H63" s="13"/>
      <c r="I63" s="13"/>
      <c r="J63" s="13"/>
      <c r="K63" s="13"/>
      <c r="L63" s="13"/>
      <c r="M63" s="13"/>
      <c r="N63" s="13"/>
      <c r="O63" s="65"/>
      <c r="P63" s="13"/>
      <c r="Q63" s="13"/>
      <c r="R63" s="13"/>
      <c r="S63" s="13"/>
    </row>
  </sheetData>
  <mergeCells count="42">
    <mergeCell ref="A13:P13"/>
    <mergeCell ref="Q13:AA13"/>
    <mergeCell ref="A14:F14"/>
    <mergeCell ref="K14:K15"/>
    <mergeCell ref="G14:G15"/>
    <mergeCell ref="H14:H15"/>
    <mergeCell ref="I14:I15"/>
    <mergeCell ref="J14:J15"/>
    <mergeCell ref="W14:W15"/>
    <mergeCell ref="X14:X15"/>
    <mergeCell ref="AB14:AB15"/>
    <mergeCell ref="U14:U15"/>
    <mergeCell ref="V14:V15"/>
    <mergeCell ref="B2:F6"/>
    <mergeCell ref="L2:Y2"/>
    <mergeCell ref="L3:Y3"/>
    <mergeCell ref="L6:V6"/>
    <mergeCell ref="H7:Z7"/>
    <mergeCell ref="Q14:Q15"/>
    <mergeCell ref="R14:R15"/>
    <mergeCell ref="S14:S15"/>
    <mergeCell ref="Y14:Y15"/>
    <mergeCell ref="Z14:Z15"/>
    <mergeCell ref="T14:T15"/>
    <mergeCell ref="A9:D9"/>
    <mergeCell ref="Y12:AA12"/>
    <mergeCell ref="B51:O51"/>
    <mergeCell ref="A12:X12"/>
    <mergeCell ref="Y57:AA57"/>
    <mergeCell ref="Y56:AA56"/>
    <mergeCell ref="B53:O53"/>
    <mergeCell ref="D56:I56"/>
    <mergeCell ref="L56:M56"/>
    <mergeCell ref="Q56:S56"/>
    <mergeCell ref="U56:W56"/>
    <mergeCell ref="D57:I57"/>
    <mergeCell ref="L57:M57"/>
    <mergeCell ref="Q57:S57"/>
    <mergeCell ref="U57:W57"/>
    <mergeCell ref="L14:O14"/>
    <mergeCell ref="P14:P15"/>
    <mergeCell ref="AA14:AA15"/>
  </mergeCells>
  <printOptions horizontalCentered="1"/>
  <pageMargins left="0.39370078740157483" right="0.39370078740157483" top="0.74803149606299213" bottom="0.35433070866141736" header="0.31496062992125984" footer="0.31496062992125984"/>
  <pageSetup paperSize="5"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28</vt:i4>
      </vt:variant>
    </vt:vector>
  </HeadingPairs>
  <TitlesOfParts>
    <vt:vector size="47" baseType="lpstr">
      <vt:lpstr>Caratula 15 DICIEM 2015</vt:lpstr>
      <vt:lpstr>A-1 FAIS</vt:lpstr>
      <vt:lpstr>A-2 FISMAA</vt:lpstr>
      <vt:lpstr>A-3-FOPEDEM</vt:lpstr>
      <vt:lpstr>8-MATPR_MAT</vt:lpstr>
      <vt:lpstr>9-PUENVEHICU</vt:lpstr>
      <vt:lpstr>10-PRYTEC_SUP</vt:lpstr>
      <vt:lpstr>A-2 FOPADEM</vt:lpstr>
      <vt:lpstr>A-3 F CULTURA</vt:lpstr>
      <vt:lpstr>A-4 FID</vt:lpstr>
      <vt:lpstr>A-5 PDD</vt:lpstr>
      <vt:lpstr>A-6 FEFOM</vt:lpstr>
      <vt:lpstr>A-7 CREMATORIO</vt:lpstr>
      <vt:lpstr>A-8 OBRAS EN PROCESO</vt:lpstr>
      <vt:lpstr>RESUMEN GENERAL</vt:lpstr>
      <vt:lpstr>Hoja4</vt:lpstr>
      <vt:lpstr>Hoja2</vt:lpstr>
      <vt:lpstr>Hoja5</vt:lpstr>
      <vt:lpstr>Hoja3</vt:lpstr>
      <vt:lpstr>'10-PRYTEC_SUP'!Área_de_impresión</vt:lpstr>
      <vt:lpstr>'8-MATPR_MAT'!Área_de_impresión</vt:lpstr>
      <vt:lpstr>'9-PUENVEHICU'!Área_de_impresión</vt:lpstr>
      <vt:lpstr>'A-1 FAIS'!Área_de_impresión</vt:lpstr>
      <vt:lpstr>'A-2 FISMAA'!Área_de_impresión</vt:lpstr>
      <vt:lpstr>'A-2 FOPADEM'!Área_de_impresión</vt:lpstr>
      <vt:lpstr>'A-3 F CULTURA'!Área_de_impresión</vt:lpstr>
      <vt:lpstr>'A-3-FOPEDEM'!Área_de_impresión</vt:lpstr>
      <vt:lpstr>'A-4 FID'!Área_de_impresión</vt:lpstr>
      <vt:lpstr>'A-5 PDD'!Área_de_impresión</vt:lpstr>
      <vt:lpstr>'A-6 FEFOM'!Área_de_impresión</vt:lpstr>
      <vt:lpstr>'A-7 CREMATORIO'!Área_de_impresión</vt:lpstr>
      <vt:lpstr>'A-8 OBRAS EN PROCESO'!Área_de_impresión</vt:lpstr>
      <vt:lpstr>'Caratula 15 DICIEM 2015'!Área_de_impresión</vt:lpstr>
      <vt:lpstr>'RESUMEN GENERAL'!Área_de_impresión</vt:lpstr>
      <vt:lpstr>'10-PRYTEC_SUP'!Títulos_a_imprimir</vt:lpstr>
      <vt:lpstr>'8-MATPR_MAT'!Títulos_a_imprimir</vt:lpstr>
      <vt:lpstr>'9-PUENVEHICU'!Títulos_a_imprimir</vt:lpstr>
      <vt:lpstr>'A-1 FAIS'!Títulos_a_imprimir</vt:lpstr>
      <vt:lpstr>'A-2 FISMAA'!Títulos_a_imprimir</vt:lpstr>
      <vt:lpstr>'A-2 FOPADEM'!Títulos_a_imprimir</vt:lpstr>
      <vt:lpstr>'A-3 F CULTURA'!Títulos_a_imprimir</vt:lpstr>
      <vt:lpstr>'A-3-FOPEDEM'!Títulos_a_imprimir</vt:lpstr>
      <vt:lpstr>'A-4 FID'!Títulos_a_imprimir</vt:lpstr>
      <vt:lpstr>'A-5 PDD'!Títulos_a_imprimir</vt:lpstr>
      <vt:lpstr>'A-6 FEFOM'!Títulos_a_imprimir</vt:lpstr>
      <vt:lpstr>'A-7 CREMATORIO'!Títulos_a_imprimir</vt:lpstr>
      <vt:lpstr>'A-8 OBRAS EN PROCESO'!Títulos_a_imprimir</vt:lpstr>
    </vt:vector>
  </TitlesOfParts>
  <Company>sistemas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gem</dc:creator>
  <cp:lastModifiedBy>PERSONAL</cp:lastModifiedBy>
  <cp:lastPrinted>2015-12-21T00:15:51Z</cp:lastPrinted>
  <dcterms:created xsi:type="dcterms:W3CDTF">2002-05-27T15:45:03Z</dcterms:created>
  <dcterms:modified xsi:type="dcterms:W3CDTF">2016-10-10T19:37:42Z</dcterms:modified>
</cp:coreProperties>
</file>